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countyofmono1-my.sharepoint.com/personal/jdutcher_mono_ca_gov/Documents/Bargaining/EMS 2021/Matrix/"/>
    </mc:Choice>
  </mc:AlternateContent>
  <xr:revisionPtr revIDLastSave="274" documentId="8_{F242DF1A-F9E5-4EEE-8D0E-1987E692A09E}" xr6:coauthVersionLast="47" xr6:coauthVersionMax="47" xr10:uidLastSave="{3B46D580-2BF7-45FE-A713-9BB68829D5AA}"/>
  <bookViews>
    <workbookView xWindow="57480" yWindow="-120" windowWidth="29040" windowHeight="15840" xr2:uid="{00000000-000D-0000-FFFF-FFFF00000000}"/>
  </bookViews>
  <sheets>
    <sheet name="Matrix - 3 years" sheetId="2" r:id="rId1"/>
  </sheets>
  <definedNames>
    <definedName name="_xlnm.Print_Area" localSheetId="0">'Matrix - 3 years'!$A$1:$H$97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2" l="1"/>
  <c r="N23" i="2" s="1"/>
  <c r="C19" i="2"/>
  <c r="N19" i="2" s="1"/>
  <c r="C15" i="2"/>
  <c r="C17" i="2" s="1"/>
  <c r="I49" i="2" s="1"/>
  <c r="C11" i="2"/>
  <c r="C12" i="2" s="1"/>
  <c r="I44" i="2" s="1"/>
  <c r="F7" i="2"/>
  <c r="F9" i="2" s="1"/>
  <c r="L41" i="2" s="1"/>
  <c r="C13" i="2" l="1"/>
  <c r="I45" i="2" s="1"/>
  <c r="C24" i="2"/>
  <c r="I56" i="2" s="1"/>
  <c r="I43" i="2"/>
  <c r="F8" i="2"/>
  <c r="L40" i="2" s="1"/>
  <c r="C16" i="2"/>
  <c r="I48" i="2" s="1"/>
  <c r="C51" i="2"/>
  <c r="C52" i="2" s="1"/>
  <c r="C21" i="2"/>
  <c r="L39" i="2"/>
  <c r="C47" i="2"/>
  <c r="F39" i="2"/>
  <c r="D19" i="2"/>
  <c r="C55" i="2"/>
  <c r="C57" i="2" s="1"/>
  <c r="C20" i="2"/>
  <c r="C25" i="2"/>
  <c r="I57" i="2" s="1"/>
  <c r="I55" i="2"/>
  <c r="C43" i="2"/>
  <c r="C45" i="2" s="1"/>
  <c r="I47" i="2"/>
  <c r="I51" i="2"/>
  <c r="O19" i="2"/>
  <c r="D23" i="2"/>
  <c r="D15" i="2"/>
  <c r="D11" i="2"/>
  <c r="I88" i="2"/>
  <c r="N11" i="2"/>
  <c r="N7" i="2"/>
  <c r="N12" i="2"/>
  <c r="N8" i="2"/>
  <c r="N13" i="2" l="1"/>
  <c r="N16" i="2"/>
  <c r="N51" i="2"/>
  <c r="I85" i="2"/>
  <c r="C44" i="2"/>
  <c r="C76" i="2"/>
  <c r="C49" i="2"/>
  <c r="C80" i="2"/>
  <c r="C48" i="2"/>
  <c r="C53" i="2"/>
  <c r="I84" i="2"/>
  <c r="C84" i="2"/>
  <c r="N20" i="2"/>
  <c r="I52" i="2"/>
  <c r="N52" i="2" s="1"/>
  <c r="N21" i="2"/>
  <c r="I53" i="2"/>
  <c r="D47" i="2"/>
  <c r="D16" i="2"/>
  <c r="J48" i="2" s="1"/>
  <c r="D17" i="2"/>
  <c r="J49" i="2" s="1"/>
  <c r="J47" i="2"/>
  <c r="N25" i="2"/>
  <c r="C56" i="2"/>
  <c r="C88" i="2"/>
  <c r="D43" i="2"/>
  <c r="D13" i="2"/>
  <c r="J45" i="2" s="1"/>
  <c r="J43" i="2"/>
  <c r="D12" i="2"/>
  <c r="J44" i="2" s="1"/>
  <c r="J55" i="2"/>
  <c r="D25" i="2"/>
  <c r="J57" i="2" s="1"/>
  <c r="D55" i="2"/>
  <c r="D24" i="2"/>
  <c r="J56" i="2" s="1"/>
  <c r="E19" i="2"/>
  <c r="D20" i="2"/>
  <c r="J51" i="2"/>
  <c r="D21" i="2"/>
  <c r="D51" i="2"/>
  <c r="F41" i="2"/>
  <c r="F40" i="2"/>
  <c r="F72" i="2"/>
  <c r="O23" i="2"/>
  <c r="E15" i="2"/>
  <c r="E23" i="2"/>
  <c r="I90" i="2"/>
  <c r="E11" i="2"/>
  <c r="O25" i="2"/>
  <c r="N55" i="2"/>
  <c r="N17" i="2"/>
  <c r="O11" i="2"/>
  <c r="N9" i="2"/>
  <c r="O7" i="2"/>
  <c r="O9" i="2"/>
  <c r="N24" i="2"/>
  <c r="N15" i="2"/>
  <c r="O20" i="2" l="1"/>
  <c r="J52" i="2"/>
  <c r="D48" i="2"/>
  <c r="D80" i="2"/>
  <c r="D49" i="2"/>
  <c r="N53" i="2"/>
  <c r="I86" i="2"/>
  <c r="E20" i="2"/>
  <c r="E21" i="2"/>
  <c r="E51" i="2"/>
  <c r="K51" i="2"/>
  <c r="P19" i="2"/>
  <c r="F19" i="2"/>
  <c r="C90" i="2"/>
  <c r="C89" i="2"/>
  <c r="E13" i="2"/>
  <c r="K45" i="2" s="1"/>
  <c r="K43" i="2"/>
  <c r="E43" i="2"/>
  <c r="E12" i="2"/>
  <c r="K44" i="2" s="1"/>
  <c r="D56" i="2"/>
  <c r="D88" i="2"/>
  <c r="D57" i="2"/>
  <c r="C77" i="2"/>
  <c r="C78" i="2"/>
  <c r="C81" i="2"/>
  <c r="C82" i="2"/>
  <c r="D44" i="2"/>
  <c r="D45" i="2"/>
  <c r="D76" i="2"/>
  <c r="F74" i="2"/>
  <c r="F73" i="2"/>
  <c r="P23" i="2"/>
  <c r="E55" i="2"/>
  <c r="E24" i="2"/>
  <c r="K56" i="2" s="1"/>
  <c r="K55" i="2"/>
  <c r="E25" i="2"/>
  <c r="K57" i="2" s="1"/>
  <c r="O51" i="2"/>
  <c r="J84" i="2"/>
  <c r="D84" i="2"/>
  <c r="D53" i="2"/>
  <c r="D52" i="2"/>
  <c r="C86" i="2"/>
  <c r="C85" i="2"/>
  <c r="N85" i="2" s="1"/>
  <c r="E47" i="2"/>
  <c r="E16" i="2"/>
  <c r="K48" i="2" s="1"/>
  <c r="K47" i="2"/>
  <c r="E17" i="2"/>
  <c r="K49" i="2" s="1"/>
  <c r="J53" i="2"/>
  <c r="O21" i="2"/>
  <c r="N84" i="2"/>
  <c r="O12" i="2"/>
  <c r="O13" i="2"/>
  <c r="P9" i="2"/>
  <c r="F11" i="2"/>
  <c r="F23" i="2"/>
  <c r="N90" i="2"/>
  <c r="I76" i="2"/>
  <c r="I80" i="2"/>
  <c r="N57" i="2"/>
  <c r="N43" i="2"/>
  <c r="N47" i="2"/>
  <c r="F15" i="2"/>
  <c r="N56" i="2"/>
  <c r="J76" i="2"/>
  <c r="J78" i="2"/>
  <c r="O43" i="2"/>
  <c r="I89" i="2"/>
  <c r="N88" i="2"/>
  <c r="O24" i="2"/>
  <c r="O8" i="2"/>
  <c r="I81" i="2"/>
  <c r="P20" i="2" l="1"/>
  <c r="K52" i="2"/>
  <c r="D86" i="2"/>
  <c r="D85" i="2"/>
  <c r="O84" i="2"/>
  <c r="N86" i="2"/>
  <c r="Q23" i="2"/>
  <c r="F55" i="2"/>
  <c r="F24" i="2"/>
  <c r="L56" i="2" s="1"/>
  <c r="L55" i="2"/>
  <c r="F25" i="2"/>
  <c r="L57" i="2" s="1"/>
  <c r="D77" i="2"/>
  <c r="D78" i="2"/>
  <c r="D89" i="2"/>
  <c r="D90" i="2"/>
  <c r="F21" i="2"/>
  <c r="F51" i="2"/>
  <c r="L51" i="2"/>
  <c r="F20" i="2"/>
  <c r="Q19" i="2"/>
  <c r="G19" i="2"/>
  <c r="F47" i="2"/>
  <c r="F16" i="2"/>
  <c r="L48" i="2" s="1"/>
  <c r="L47" i="2"/>
  <c r="F17" i="2"/>
  <c r="L49" i="2" s="1"/>
  <c r="E49" i="2"/>
  <c r="E80" i="2"/>
  <c r="E48" i="2"/>
  <c r="D81" i="2"/>
  <c r="D82" i="2"/>
  <c r="O53" i="2"/>
  <c r="J86" i="2"/>
  <c r="O86" i="2" s="1"/>
  <c r="E45" i="2"/>
  <c r="E76" i="2"/>
  <c r="E44" i="2"/>
  <c r="E53" i="2"/>
  <c r="K84" i="2"/>
  <c r="E84" i="2"/>
  <c r="P51" i="2"/>
  <c r="E52" i="2"/>
  <c r="F13" i="2"/>
  <c r="L45" i="2" s="1"/>
  <c r="L43" i="2"/>
  <c r="F12" i="2"/>
  <c r="L44" i="2" s="1"/>
  <c r="F43" i="2"/>
  <c r="O52" i="2"/>
  <c r="J85" i="2"/>
  <c r="E56" i="2"/>
  <c r="E57" i="2"/>
  <c r="E88" i="2"/>
  <c r="K53" i="2"/>
  <c r="P21" i="2"/>
  <c r="N76" i="2"/>
  <c r="P25" i="2"/>
  <c r="N89" i="2"/>
  <c r="O45" i="2"/>
  <c r="Q9" i="2"/>
  <c r="G7" i="2"/>
  <c r="N48" i="2"/>
  <c r="N81" i="2"/>
  <c r="G15" i="2"/>
  <c r="I82" i="2"/>
  <c r="N49" i="2"/>
  <c r="J88" i="2"/>
  <c r="J90" i="2"/>
  <c r="O55" i="2"/>
  <c r="P13" i="2"/>
  <c r="I77" i="2"/>
  <c r="N44" i="2"/>
  <c r="G11" i="2"/>
  <c r="O78" i="2"/>
  <c r="O76" i="2"/>
  <c r="G23" i="2"/>
  <c r="J77" i="2"/>
  <c r="O44" i="2"/>
  <c r="N80" i="2"/>
  <c r="I78" i="2"/>
  <c r="N78" i="2" s="1"/>
  <c r="N45" i="2"/>
  <c r="P24" i="2"/>
  <c r="P12" i="2"/>
  <c r="P11" i="2"/>
  <c r="P7" i="2"/>
  <c r="F56" i="2" l="1"/>
  <c r="F88" i="2"/>
  <c r="F57" i="2"/>
  <c r="R23" i="2"/>
  <c r="G24" i="2"/>
  <c r="M56" i="2" s="1"/>
  <c r="M55" i="2"/>
  <c r="G25" i="2"/>
  <c r="M57" i="2" s="1"/>
  <c r="G55" i="2"/>
  <c r="F48" i="2"/>
  <c r="F80" i="2"/>
  <c r="F49" i="2"/>
  <c r="M43" i="2"/>
  <c r="G12" i="2"/>
  <c r="M44" i="2" s="1"/>
  <c r="G13" i="2"/>
  <c r="M45" i="2" s="1"/>
  <c r="G43" i="2"/>
  <c r="R19" i="2"/>
  <c r="G21" i="2"/>
  <c r="G51" i="2"/>
  <c r="M51" i="2"/>
  <c r="G20" i="2"/>
  <c r="E85" i="2"/>
  <c r="E86" i="2"/>
  <c r="P84" i="2"/>
  <c r="F44" i="2"/>
  <c r="F76" i="2"/>
  <c r="F45" i="2"/>
  <c r="P53" i="2"/>
  <c r="K86" i="2"/>
  <c r="O85" i="2"/>
  <c r="P52" i="2"/>
  <c r="K85" i="2"/>
  <c r="P85" i="2" s="1"/>
  <c r="E82" i="2"/>
  <c r="E81" i="2"/>
  <c r="L52" i="2"/>
  <c r="Q20" i="2"/>
  <c r="Q21" i="2"/>
  <c r="L53" i="2"/>
  <c r="G47" i="2"/>
  <c r="G16" i="2"/>
  <c r="M48" i="2" s="1"/>
  <c r="M47" i="2"/>
  <c r="G17" i="2"/>
  <c r="M49" i="2" s="1"/>
  <c r="E77" i="2"/>
  <c r="E78" i="2"/>
  <c r="M39" i="2"/>
  <c r="G39" i="2"/>
  <c r="G9" i="2"/>
  <c r="M41" i="2" s="1"/>
  <c r="G8" i="2"/>
  <c r="M40" i="2" s="1"/>
  <c r="E89" i="2"/>
  <c r="E90" i="2"/>
  <c r="F53" i="2"/>
  <c r="L84" i="2"/>
  <c r="F84" i="2"/>
  <c r="Q51" i="2"/>
  <c r="F52" i="2"/>
  <c r="Q25" i="2"/>
  <c r="N77" i="2"/>
  <c r="O57" i="2"/>
  <c r="N82" i="2"/>
  <c r="K76" i="2"/>
  <c r="P43" i="2"/>
  <c r="Q13" i="2"/>
  <c r="K88" i="2"/>
  <c r="P55" i="2"/>
  <c r="O90" i="2"/>
  <c r="O88" i="2"/>
  <c r="J89" i="2"/>
  <c r="O56" i="2"/>
  <c r="O77" i="2"/>
  <c r="K89" i="2"/>
  <c r="Q24" i="2"/>
  <c r="R13" i="2"/>
  <c r="Q12" i="2"/>
  <c r="Q11" i="2"/>
  <c r="Q7" i="2"/>
  <c r="P8" i="2"/>
  <c r="Q52" i="2" l="1"/>
  <c r="L85" i="2"/>
  <c r="G57" i="2"/>
  <c r="G88" i="2"/>
  <c r="G56" i="2"/>
  <c r="G41" i="2"/>
  <c r="G40" i="2"/>
  <c r="G72" i="2"/>
  <c r="F85" i="2"/>
  <c r="Q84" i="2"/>
  <c r="F86" i="2"/>
  <c r="P86" i="2"/>
  <c r="R20" i="2"/>
  <c r="M52" i="2"/>
  <c r="G49" i="2"/>
  <c r="G80" i="2"/>
  <c r="G48" i="2"/>
  <c r="G44" i="2"/>
  <c r="G76" i="2"/>
  <c r="G45" i="2"/>
  <c r="Q53" i="2"/>
  <c r="L86" i="2"/>
  <c r="Q86" i="2" s="1"/>
  <c r="G52" i="2"/>
  <c r="M84" i="2"/>
  <c r="R84" i="2" s="1"/>
  <c r="G84" i="2"/>
  <c r="G53" i="2"/>
  <c r="R51" i="2"/>
  <c r="F82" i="2"/>
  <c r="F81" i="2"/>
  <c r="F89" i="2"/>
  <c r="F90" i="2"/>
  <c r="F78" i="2"/>
  <c r="F77" i="2"/>
  <c r="M53" i="2"/>
  <c r="R21" i="2"/>
  <c r="R25" i="2"/>
  <c r="P56" i="2"/>
  <c r="R9" i="2"/>
  <c r="P76" i="2"/>
  <c r="K77" i="2"/>
  <c r="P44" i="2"/>
  <c r="K90" i="2"/>
  <c r="P57" i="2"/>
  <c r="L88" i="2"/>
  <c r="Q55" i="2"/>
  <c r="P88" i="2"/>
  <c r="L72" i="2"/>
  <c r="Q39" i="2"/>
  <c r="P89" i="2"/>
  <c r="L76" i="2"/>
  <c r="Q43" i="2"/>
  <c r="O89" i="2"/>
  <c r="K78" i="2"/>
  <c r="P45" i="2"/>
  <c r="R24" i="2"/>
  <c r="R55" i="2"/>
  <c r="L89" i="2"/>
  <c r="R12" i="2"/>
  <c r="R11" i="2"/>
  <c r="Q8" i="2"/>
  <c r="R7" i="2"/>
  <c r="G89" i="2" l="1"/>
  <c r="G90" i="2"/>
  <c r="G78" i="2"/>
  <c r="G77" i="2"/>
  <c r="G74" i="2"/>
  <c r="G73" i="2"/>
  <c r="R53" i="2"/>
  <c r="M86" i="2"/>
  <c r="Q85" i="2"/>
  <c r="G82" i="2"/>
  <c r="G81" i="2"/>
  <c r="R52" i="2"/>
  <c r="M85" i="2"/>
  <c r="G85" i="2"/>
  <c r="G86" i="2"/>
  <c r="P78" i="2"/>
  <c r="Q56" i="2"/>
  <c r="M76" i="2"/>
  <c r="R43" i="2"/>
  <c r="Q89" i="2"/>
  <c r="Q88" i="2"/>
  <c r="P77" i="2"/>
  <c r="L90" i="2"/>
  <c r="Q57" i="2"/>
  <c r="M72" i="2"/>
  <c r="R39" i="2"/>
  <c r="Q76" i="2"/>
  <c r="L74" i="2"/>
  <c r="Q41" i="2"/>
  <c r="M88" i="2"/>
  <c r="Q72" i="2"/>
  <c r="L77" i="2"/>
  <c r="Q44" i="2"/>
  <c r="L78" i="2"/>
  <c r="Q45" i="2"/>
  <c r="Q40" i="2"/>
  <c r="L73" i="2"/>
  <c r="P90" i="2"/>
  <c r="M89" i="2"/>
  <c r="R8" i="2"/>
  <c r="J81" i="2"/>
  <c r="O15" i="2"/>
  <c r="R86" i="2" l="1"/>
  <c r="R85" i="2"/>
  <c r="Q78" i="2"/>
  <c r="R56" i="2"/>
  <c r="Q90" i="2"/>
  <c r="R72" i="2"/>
  <c r="M74" i="2"/>
  <c r="R41" i="2"/>
  <c r="R89" i="2"/>
  <c r="M90" i="2"/>
  <c r="R57" i="2"/>
  <c r="Q77" i="2"/>
  <c r="Q74" i="2"/>
  <c r="M78" i="2"/>
  <c r="R78" i="2" s="1"/>
  <c r="R45" i="2"/>
  <c r="O47" i="2"/>
  <c r="J80" i="2"/>
  <c r="R76" i="2"/>
  <c r="R40" i="2"/>
  <c r="M73" i="2"/>
  <c r="O16" i="2"/>
  <c r="O48" i="2"/>
  <c r="R88" i="2"/>
  <c r="M77" i="2"/>
  <c r="R44" i="2"/>
  <c r="P17" i="2"/>
  <c r="O17" i="2"/>
  <c r="R77" i="2" l="1"/>
  <c r="R74" i="2"/>
  <c r="R90" i="2"/>
  <c r="J82" i="2"/>
  <c r="O49" i="2"/>
  <c r="O81" i="2"/>
  <c r="O80" i="2"/>
  <c r="P15" i="2"/>
  <c r="Q17" i="2"/>
  <c r="P16" i="2" l="1"/>
  <c r="K80" i="2"/>
  <c r="P47" i="2"/>
  <c r="O82" i="2"/>
  <c r="R17" i="2"/>
  <c r="Q15" i="2"/>
  <c r="K81" i="2"/>
  <c r="P80" i="2" l="1"/>
  <c r="P81" i="2"/>
  <c r="P49" i="2"/>
  <c r="K82" i="2"/>
  <c r="P82" i="2" s="1"/>
  <c r="L80" i="2"/>
  <c r="Q47" i="2"/>
  <c r="P48" i="2"/>
  <c r="Q16" i="2"/>
  <c r="L81" i="2"/>
  <c r="R15" i="2"/>
  <c r="M80" i="2" l="1"/>
  <c r="R47" i="2"/>
  <c r="Q49" i="2"/>
  <c r="L82" i="2"/>
  <c r="Q48" i="2"/>
  <c r="Q80" i="2"/>
  <c r="Q81" i="2"/>
  <c r="R16" i="2"/>
  <c r="Q73" i="2"/>
  <c r="R48" i="2" l="1"/>
  <c r="M81" i="2"/>
  <c r="M82" i="2"/>
  <c r="R49" i="2"/>
  <c r="Q82" i="2"/>
  <c r="R80" i="2"/>
  <c r="R73" i="2"/>
  <c r="R82" i="2" l="1"/>
  <c r="R81" i="2"/>
</calcChain>
</file>

<file path=xl/sharedStrings.xml><?xml version="1.0" encoding="utf-8"?>
<sst xmlns="http://schemas.openxmlformats.org/spreadsheetml/2006/main" count="96" uniqueCount="23">
  <si>
    <t>POSITION TITLE</t>
  </si>
  <si>
    <t>GRADE</t>
  </si>
  <si>
    <t>A</t>
  </si>
  <si>
    <t>B</t>
  </si>
  <si>
    <t>C</t>
  </si>
  <si>
    <t>D</t>
  </si>
  <si>
    <t>E</t>
  </si>
  <si>
    <t>STEPS</t>
  </si>
  <si>
    <t>Hourly</t>
  </si>
  <si>
    <t>MONO COUNTY SALARY SCHEDULE</t>
  </si>
  <si>
    <t>Deputy Sheriff Association (DSA)</t>
  </si>
  <si>
    <t>Effective January 1, 2022</t>
  </si>
  <si>
    <t>Effective January 1, 2023</t>
  </si>
  <si>
    <t>Effective January 1, 2024</t>
  </si>
  <si>
    <t>Paramedic Fire Rescue Association (PFRA)</t>
  </si>
  <si>
    <t>Emergency Medical Technician</t>
  </si>
  <si>
    <t>Paramedic I</t>
  </si>
  <si>
    <t>Paramedic II</t>
  </si>
  <si>
    <t>Training Officer</t>
  </si>
  <si>
    <t>Station Captaon</t>
  </si>
  <si>
    <t>Annual</t>
  </si>
  <si>
    <t>Annual Regular OT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</si>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</sst>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00_);\(&quot;$&quot;#,##0.0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6" xfId="0" applyFont="1" applyBorder="1"/>
    <xf numFmtId="7" fontId="2" fillId="0" borderId="6" xfId="0" applyNumberFormat="1" applyFont="1" applyBorder="1"/>
    <xf numFmtId="7" fontId="2" fillId="0" borderId="5" xfId="0" applyNumberFormat="1" applyFont="1" applyBorder="1"/>
    <xf numFmtId="0" fontId="3" fillId="0" borderId="7" xfId="0" applyFont="1" applyBorder="1" applyAlignment="1">
      <alignment horizontal="left" indent="2"/>
    </xf>
    <xf numFmtId="7" fontId="2" fillId="0" borderId="7" xfId="0" applyNumberFormat="1" applyFont="1" applyBorder="1"/>
    <xf numFmtId="0" fontId="3" fillId="0" borderId="8" xfId="0" applyFont="1" applyBorder="1" applyAlignment="1">
      <alignment horizontal="left" indent="2"/>
    </xf>
    <xf numFmtId="0" fontId="2" fillId="0" borderId="6" xfId="0" applyFont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7" fontId="2" fillId="0" borderId="0" xfId="0" applyNumberFormat="1" applyFont="1"/>
    <xf numFmtId="10" fontId="2" fillId="0" borderId="0" xfId="1" applyNumberFormat="1" applyFont="1"/>
    <xf numFmtId="164" fontId="2" fillId="0" borderId="7" xfId="0" applyNumberFormat="1" applyFont="1" applyBorder="1"/>
    <xf numFmtId="7" fontId="2" fillId="0" borderId="8" xfId="0" applyNumberFormat="1" applyFont="1" applyBorder="1"/>
    <xf numFmtId="0" fontId="3" fillId="0" borderId="0" xfId="0" applyFont="1" applyBorder="1" applyAlignment="1">
      <alignment horizontal="left" indent="2"/>
    </xf>
    <xf numFmtId="0" fontId="2" fillId="0" borderId="0" xfId="0" applyFont="1" applyBorder="1" applyAlignment="1">
      <alignment horizontal="center" vertical="center"/>
    </xf>
    <xf numFmtId="7" fontId="2" fillId="0" borderId="0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7" fontId="2" fillId="3" borderId="10" xfId="0" applyNumberFormat="1" applyFont="1" applyFill="1" applyBorder="1" applyAlignment="1">
      <alignment horizontal="center" vertical="center"/>
    </xf>
    <xf numFmtId="7" fontId="2" fillId="3" borderId="0" xfId="0" applyNumberFormat="1" applyFont="1" applyFill="1" applyBorder="1" applyAlignment="1">
      <alignment horizontal="center" vertical="center"/>
    </xf>
    <xf numFmtId="7" fontId="2" fillId="3" borderId="9" xfId="0" applyNumberFormat="1" applyFont="1" applyFill="1" applyBorder="1" applyAlignment="1">
      <alignment horizontal="center" vertical="center"/>
    </xf>
    <xf numFmtId="7" fontId="2" fillId="3" borderId="11" xfId="0" applyNumberFormat="1" applyFont="1" applyFill="1" applyBorder="1" applyAlignment="1">
      <alignment horizontal="center" vertical="center"/>
    </xf>
    <xf numFmtId="7" fontId="2" fillId="3" borderId="12" xfId="0" applyNumberFormat="1" applyFont="1" applyFill="1" applyBorder="1" applyAlignment="1">
      <alignment horizontal="center" vertical="center"/>
    </xf>
    <xf numFmtId="7" fontId="2" fillId="3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32</xdr:row>
      <xdr:rowOff>165100</xdr:rowOff>
    </xdr:from>
    <xdr:to>
      <xdr:col>7</xdr:col>
      <xdr:colOff>25400</xdr:colOff>
      <xdr:row>34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927350" y="5016500"/>
          <a:ext cx="3181350" cy="520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Effective January 1, 2023, all classificiations</a:t>
          </a:r>
          <a:r>
            <a:rPr lang="en-US" sz="1100" baseline="0"/>
            <a:t> receve a COLA of 3%.</a:t>
          </a:r>
          <a:endParaRPr lang="en-US" sz="1100"/>
        </a:p>
      </xdr:txBody>
    </xdr:sp>
    <xdr:clientData/>
  </xdr:twoCellAnchor>
  <xdr:twoCellAnchor>
    <xdr:from>
      <xdr:col>0</xdr:col>
      <xdr:colOff>854075</xdr:colOff>
      <xdr:row>90</xdr:row>
      <xdr:rowOff>152400</xdr:rowOff>
    </xdr:from>
    <xdr:to>
      <xdr:col>4</xdr:col>
      <xdr:colOff>180975</xdr:colOff>
      <xdr:row>95</xdr:row>
      <xdr:rowOff>180975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C76FF50-AAA5-4C5D-908F-5BD0D6E0CCDA}"/>
            </a:ext>
          </a:extLst>
        </xdr:cNvPr>
        <xdr:cNvSpPr txBox="1"/>
      </xdr:nvSpPr>
      <xdr:spPr>
        <a:xfrm>
          <a:off x="854075" y="19069050"/>
          <a:ext cx="3051175" cy="981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Regular Overtime -</a:t>
          </a:r>
          <a:r>
            <a:rPr lang="en-US" sz="1100" baseline="0"/>
            <a:t> 16 hours per week, calculated as an annual amount and paid in equal amounts over 26 bi-weekly periods using the following formula:  (hourly rate x .50) x 832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Annual salary is Hourly rate X 2912</a:t>
          </a:r>
          <a:endParaRPr lang="en-US" sz="1100"/>
        </a:p>
      </xdr:txBody>
    </xdr:sp>
    <xdr:clientData/>
  </xdr:twoCellAnchor>
  <xdr:twoCellAnchor>
    <xdr:from>
      <xdr:col>3</xdr:col>
      <xdr:colOff>196850</xdr:colOff>
      <xdr:row>65</xdr:row>
      <xdr:rowOff>165100</xdr:rowOff>
    </xdr:from>
    <xdr:to>
      <xdr:col>7</xdr:col>
      <xdr:colOff>25400</xdr:colOff>
      <xdr:row>67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5CA97E9-B221-4560-986E-0CC9F97A0628}"/>
            </a:ext>
          </a:extLst>
        </xdr:cNvPr>
        <xdr:cNvSpPr txBox="1"/>
      </xdr:nvSpPr>
      <xdr:spPr>
        <a:xfrm>
          <a:off x="2806700" y="5118100"/>
          <a:ext cx="3028950" cy="5302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Effective January 1, 2024, all classificiations</a:t>
          </a:r>
          <a:r>
            <a:rPr lang="en-US" sz="1100" baseline="0"/>
            <a:t> receve a COLA of 3%.</a:t>
          </a:r>
          <a:endParaRPr lang="en-US" sz="1100"/>
        </a:p>
      </xdr:txBody>
    </xdr:sp>
    <xdr:clientData/>
  </xdr:twoCellAnchor>
  <xdr:twoCellAnchor>
    <xdr:from>
      <xdr:col>0</xdr:col>
      <xdr:colOff>752475</xdr:colOff>
      <xdr:row>25</xdr:row>
      <xdr:rowOff>152400</xdr:rowOff>
    </xdr:from>
    <xdr:to>
      <xdr:col>4</xdr:col>
      <xdr:colOff>79375</xdr:colOff>
      <xdr:row>31</xdr:row>
      <xdr:rowOff>19050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2BA3EDD-33DD-4D3A-AC59-90D4BCB447E7}"/>
            </a:ext>
          </a:extLst>
        </xdr:cNvPr>
        <xdr:cNvSpPr txBox="1"/>
      </xdr:nvSpPr>
      <xdr:spPr>
        <a:xfrm>
          <a:off x="752475" y="5676900"/>
          <a:ext cx="3051175" cy="1009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Regular Overtime -</a:t>
          </a:r>
          <a:r>
            <a:rPr lang="en-US" sz="1100" baseline="0"/>
            <a:t> 16 hours per week, calculated as an annual amount and paid in equal amounts over 26 bi-weekly periods using the following formula:  (hourly rate x .50) x 832</a:t>
          </a:r>
        </a:p>
        <a:p>
          <a:r>
            <a:rPr lang="en-US" sz="1100" baseline="0"/>
            <a:t>Annual salary is Hourly rate X 2912</a:t>
          </a:r>
          <a:endParaRPr lang="en-US" sz="1100"/>
        </a:p>
      </xdr:txBody>
    </xdr:sp>
    <xdr:clientData/>
  </xdr:twoCellAnchor>
  <xdr:twoCellAnchor>
    <xdr:from>
      <xdr:col>0</xdr:col>
      <xdr:colOff>838200</xdr:colOff>
      <xdr:row>58</xdr:row>
      <xdr:rowOff>0</xdr:rowOff>
    </xdr:from>
    <xdr:to>
      <xdr:col>4</xdr:col>
      <xdr:colOff>165100</xdr:colOff>
      <xdr:row>63</xdr:row>
      <xdr:rowOff>19050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DE26273-7FAB-4683-B938-C8EF75C82B7E}"/>
            </a:ext>
          </a:extLst>
        </xdr:cNvPr>
        <xdr:cNvSpPr txBox="1"/>
      </xdr:nvSpPr>
      <xdr:spPr>
        <a:xfrm>
          <a:off x="838200" y="12315825"/>
          <a:ext cx="3051175" cy="9715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Regular Overtime -</a:t>
          </a:r>
          <a:r>
            <a:rPr lang="en-US" sz="1100" baseline="0"/>
            <a:t> 16 hours per week, calculated as an annual amount and paid in equal amounts over 26 bi-weekly periods using the following formula:  (hourly rate x .50) x 832.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Annual salary is Hourly rate X 2912</a:t>
          </a:r>
          <a:endParaRPr lang="en-US" sz="1100" baseline="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0"/>
  <sheetViews>
    <sheetView tabSelected="1" view="pageBreakPreview" zoomScaleNormal="150" zoomScaleSheetLayoutView="100" workbookViewId="0">
      <selection activeCell="C10" sqref="C10"/>
    </sheetView>
  </sheetViews>
  <sheetFormatPr defaultColWidth="8.7109375" defaultRowHeight="15" x14ac:dyDescent="0.25"/>
  <cols>
    <col min="1" max="1" width="23.140625" style="2" customWidth="1"/>
    <col min="2" max="2" width="8.7109375" style="2"/>
    <col min="3" max="7" width="12" style="2" customWidth="1"/>
    <col min="8" max="8" width="8.7109375" style="2"/>
    <col min="9" max="13" width="10.7109375" style="2" hidden="1" customWidth="1"/>
    <col min="14" max="14" width="11.28515625" style="2" hidden="1" customWidth="1"/>
    <col min="15" max="18" width="8.7109375" style="2" hidden="1" customWidth="1"/>
    <col min="19" max="16384" width="8.7109375" style="2"/>
  </cols>
  <sheetData>
    <row r="1" spans="1:18" ht="60" customHeight="1" x14ac:dyDescent="0.25">
      <c r="A1" s="1" t="s">
        <v>9</v>
      </c>
    </row>
    <row r="2" spans="1:18" x14ac:dyDescent="0.25">
      <c r="A2" s="1" t="s">
        <v>14</v>
      </c>
    </row>
    <row r="3" spans="1:18" x14ac:dyDescent="0.25">
      <c r="A3" s="3" t="s">
        <v>11</v>
      </c>
    </row>
    <row r="4" spans="1:18" x14ac:dyDescent="0.25">
      <c r="C4" s="20" t="s">
        <v>7</v>
      </c>
      <c r="D4" s="21"/>
      <c r="E4" s="21"/>
      <c r="F4" s="21"/>
      <c r="G4" s="22"/>
    </row>
    <row r="5" spans="1:18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2" t="s">
        <v>6</v>
      </c>
    </row>
    <row r="6" spans="1:18" ht="30" x14ac:dyDescent="0.25">
      <c r="A6" s="10" t="s">
        <v>15</v>
      </c>
      <c r="B6" s="23">
        <v>40</v>
      </c>
      <c r="C6" s="5"/>
      <c r="D6" s="5"/>
      <c r="E6" s="5"/>
      <c r="F6" s="5"/>
      <c r="G6" s="6"/>
    </row>
    <row r="7" spans="1:18" x14ac:dyDescent="0.25">
      <c r="A7" s="7" t="s">
        <v>20</v>
      </c>
      <c r="B7" s="24"/>
      <c r="C7" s="26" t="s">
        <v>22</v>
      </c>
      <c r="D7" s="27"/>
      <c r="E7" s="28"/>
      <c r="F7" s="8">
        <f>ROUND(43751*1.04,0)</f>
        <v>45501</v>
      </c>
      <c r="G7" s="8">
        <f>ROUND(F7*1.05,0)</f>
        <v>47776</v>
      </c>
      <c r="L7" s="2">
        <v>43751</v>
      </c>
      <c r="M7" s="2">
        <v>45939</v>
      </c>
      <c r="N7" s="14" t="e">
        <f t="shared" ref="N7:R9" si="0">(C7-I7)/I7</f>
        <v>#VALUE!</v>
      </c>
      <c r="O7" s="14" t="e">
        <f t="shared" si="0"/>
        <v>#DIV/0!</v>
      </c>
      <c r="P7" s="14" t="e">
        <f t="shared" si="0"/>
        <v>#DIV/0!</v>
      </c>
      <c r="Q7" s="14">
        <f t="shared" si="0"/>
        <v>3.9999085735183196E-2</v>
      </c>
      <c r="R7" s="14">
        <f t="shared" si="0"/>
        <v>3.9987809921852892E-2</v>
      </c>
    </row>
    <row r="8" spans="1:18" x14ac:dyDescent="0.25">
      <c r="A8" s="7" t="s">
        <v>8</v>
      </c>
      <c r="B8" s="24"/>
      <c r="C8" s="26"/>
      <c r="D8" s="27"/>
      <c r="E8" s="28"/>
      <c r="F8" s="15">
        <f>ROUND(F7/2912,4)</f>
        <v>15.625299999999999</v>
      </c>
      <c r="G8" s="15">
        <f>ROUND(G7/2912,4)</f>
        <v>16.406600000000001</v>
      </c>
      <c r="L8" s="2">
        <v>15.0245</v>
      </c>
      <c r="M8" s="2">
        <v>15.775700000000001</v>
      </c>
      <c r="N8" s="14" t="e">
        <f t="shared" si="0"/>
        <v>#DIV/0!</v>
      </c>
      <c r="O8" s="14" t="e">
        <f t="shared" si="0"/>
        <v>#DIV/0!</v>
      </c>
      <c r="P8" s="14" t="e">
        <f t="shared" si="0"/>
        <v>#DIV/0!</v>
      </c>
      <c r="Q8" s="14">
        <f t="shared" si="0"/>
        <v>3.9988019568038838E-2</v>
      </c>
      <c r="R8" s="14">
        <f t="shared" si="0"/>
        <v>3.9991886255443525E-2</v>
      </c>
    </row>
    <row r="9" spans="1:18" x14ac:dyDescent="0.25">
      <c r="A9" s="9" t="s">
        <v>21</v>
      </c>
      <c r="B9" s="25"/>
      <c r="C9" s="29"/>
      <c r="D9" s="30"/>
      <c r="E9" s="31"/>
      <c r="F9" s="16">
        <f>ROUND(F7*0.142857,2)</f>
        <v>6500.14</v>
      </c>
      <c r="G9" s="16">
        <f>ROUND(G7*0.142857,2)</f>
        <v>6825.14</v>
      </c>
      <c r="L9" s="2">
        <v>6250.19</v>
      </c>
      <c r="M9" s="2">
        <v>6562.7</v>
      </c>
      <c r="N9" s="14" t="e">
        <f t="shared" si="0"/>
        <v>#DIV/0!</v>
      </c>
      <c r="O9" s="14" t="e">
        <f t="shared" si="0"/>
        <v>#DIV/0!</v>
      </c>
      <c r="P9" s="14" t="e">
        <f t="shared" si="0"/>
        <v>#DIV/0!</v>
      </c>
      <c r="Q9" s="14">
        <f t="shared" si="0"/>
        <v>3.9990784280158002E-2</v>
      </c>
      <c r="R9" s="14">
        <f t="shared" si="0"/>
        <v>3.9989638411019934E-2</v>
      </c>
    </row>
    <row r="10" spans="1:18" x14ac:dyDescent="0.25">
      <c r="A10" s="10" t="s">
        <v>16</v>
      </c>
      <c r="B10" s="23">
        <v>50</v>
      </c>
      <c r="C10" s="5"/>
      <c r="D10" s="5"/>
      <c r="E10" s="5"/>
      <c r="F10" s="5"/>
      <c r="G10" s="6"/>
      <c r="I10" s="14"/>
      <c r="J10" s="14"/>
      <c r="K10" s="14"/>
      <c r="L10" s="14"/>
      <c r="M10" s="14"/>
    </row>
    <row r="11" spans="1:18" x14ac:dyDescent="0.25">
      <c r="A11" s="7" t="s">
        <v>20</v>
      </c>
      <c r="B11" s="24"/>
      <c r="C11" s="8">
        <f>ROUND(48393*1.04,0)</f>
        <v>50329</v>
      </c>
      <c r="D11" s="8">
        <f>ROUND(C11*1.05,0)</f>
        <v>52845</v>
      </c>
      <c r="E11" s="8">
        <f>ROUND(D11*1.05,0)</f>
        <v>55487</v>
      </c>
      <c r="F11" s="8">
        <f>ROUND(E11*1.05,0)</f>
        <v>58261</v>
      </c>
      <c r="G11" s="8">
        <f>ROUND(F11*1.05,0)</f>
        <v>61174</v>
      </c>
      <c r="I11" s="2">
        <v>48393</v>
      </c>
      <c r="J11" s="2">
        <v>50813</v>
      </c>
      <c r="K11" s="2">
        <v>53353</v>
      </c>
      <c r="L11" s="2">
        <v>56021</v>
      </c>
      <c r="M11" s="2">
        <v>58822</v>
      </c>
      <c r="N11" s="14">
        <f t="shared" ref="N11:R13" si="1">(C11-I11)/I11</f>
        <v>4.0005785960779451E-2</v>
      </c>
      <c r="O11" s="14">
        <f t="shared" si="1"/>
        <v>3.9989766398362624E-2</v>
      </c>
      <c r="P11" s="14">
        <f t="shared" si="1"/>
        <v>3.9997750829381666E-2</v>
      </c>
      <c r="Q11" s="14">
        <f t="shared" si="1"/>
        <v>3.9985005622891416E-2</v>
      </c>
      <c r="R11" s="14">
        <f t="shared" si="1"/>
        <v>3.9985039611029886E-2</v>
      </c>
    </row>
    <row r="12" spans="1:18" x14ac:dyDescent="0.25">
      <c r="A12" s="7" t="s">
        <v>8</v>
      </c>
      <c r="B12" s="24"/>
      <c r="C12" s="15">
        <f>ROUND(C11/2912,4)</f>
        <v>17.283300000000001</v>
      </c>
      <c r="D12" s="15">
        <f>ROUND(D11/2912,4)</f>
        <v>18.147300000000001</v>
      </c>
      <c r="E12" s="15">
        <f>ROUND(E11/2912,4)</f>
        <v>19.054600000000001</v>
      </c>
      <c r="F12" s="15">
        <f>ROUND(F11/2912,4)</f>
        <v>20.007200000000001</v>
      </c>
      <c r="G12" s="15">
        <f>ROUND(G11/2912,4)</f>
        <v>21.0076</v>
      </c>
      <c r="I12" s="2">
        <v>16.618400000000001</v>
      </c>
      <c r="J12" s="2">
        <v>17.449400000000001</v>
      </c>
      <c r="K12" s="2">
        <v>18.3218</v>
      </c>
      <c r="L12" s="2">
        <v>19.2379</v>
      </c>
      <c r="M12" s="2">
        <v>20.1998</v>
      </c>
      <c r="N12" s="14">
        <f t="shared" si="1"/>
        <v>4.0009868579405916E-2</v>
      </c>
      <c r="O12" s="14">
        <f t="shared" si="1"/>
        <v>3.9995644549382821E-2</v>
      </c>
      <c r="P12" s="14">
        <f t="shared" si="1"/>
        <v>3.9996070255105994E-2</v>
      </c>
      <c r="Q12" s="14">
        <f t="shared" si="1"/>
        <v>3.9988772163281922E-2</v>
      </c>
      <c r="R12" s="14">
        <f t="shared" si="1"/>
        <v>3.9990494955395611E-2</v>
      </c>
    </row>
    <row r="13" spans="1:18" x14ac:dyDescent="0.25">
      <c r="A13" s="9" t="s">
        <v>21</v>
      </c>
      <c r="B13" s="25"/>
      <c r="C13" s="16">
        <f>ROUND(C11*0.142857,2)</f>
        <v>7189.85</v>
      </c>
      <c r="D13" s="16">
        <f>ROUND(D11*0.142857,2)</f>
        <v>7549.28</v>
      </c>
      <c r="E13" s="16">
        <f>ROUND(E11*0.142857,2)</f>
        <v>7926.71</v>
      </c>
      <c r="F13" s="16">
        <f>ROUND(F11*0.142857,2)</f>
        <v>8322.99</v>
      </c>
      <c r="G13" s="16">
        <f>ROUND(G11*0.142857,2)</f>
        <v>8739.1299999999992</v>
      </c>
      <c r="I13" s="2">
        <v>6913.27</v>
      </c>
      <c r="J13" s="2">
        <v>7258.93</v>
      </c>
      <c r="K13" s="2">
        <v>7621.88</v>
      </c>
      <c r="L13" s="2">
        <v>8002.97</v>
      </c>
      <c r="M13" s="2">
        <v>8403.1200000000008</v>
      </c>
      <c r="N13" s="14">
        <f t="shared" si="1"/>
        <v>4.000711674793548E-2</v>
      </c>
      <c r="O13" s="14">
        <f t="shared" si="1"/>
        <v>3.9999008118276308E-2</v>
      </c>
      <c r="P13" s="14">
        <f t="shared" si="1"/>
        <v>3.9994069704587312E-2</v>
      </c>
      <c r="Q13" s="14">
        <f t="shared" si="1"/>
        <v>3.9987654583235915E-2</v>
      </c>
      <c r="R13" s="14">
        <f t="shared" si="1"/>
        <v>3.998633840763887E-2</v>
      </c>
    </row>
    <row r="14" spans="1:18" x14ac:dyDescent="0.25">
      <c r="A14" s="4" t="s">
        <v>17</v>
      </c>
      <c r="B14" s="23">
        <v>54</v>
      </c>
      <c r="C14" s="5"/>
      <c r="D14" s="5"/>
      <c r="E14" s="5"/>
      <c r="F14" s="5"/>
      <c r="G14" s="6"/>
    </row>
    <row r="15" spans="1:18" x14ac:dyDescent="0.25">
      <c r="A15" s="7" t="s">
        <v>20</v>
      </c>
      <c r="B15" s="24"/>
      <c r="C15" s="8">
        <f>ROUND(53400*1.04,0)</f>
        <v>55536</v>
      </c>
      <c r="D15" s="8">
        <f>ROUND(C15*1.05,0)</f>
        <v>58313</v>
      </c>
      <c r="E15" s="8">
        <f>ROUND(D15*1.05,0)</f>
        <v>61229</v>
      </c>
      <c r="F15" s="8">
        <f>ROUND(E15*1.05,0)</f>
        <v>64290</v>
      </c>
      <c r="G15" s="8">
        <f>ROUND(F15*1.05,0)</f>
        <v>67505</v>
      </c>
      <c r="I15" s="2">
        <v>53400</v>
      </c>
      <c r="J15" s="2">
        <v>56070</v>
      </c>
      <c r="K15" s="2">
        <v>58874</v>
      </c>
      <c r="L15" s="2">
        <v>61817</v>
      </c>
      <c r="M15" s="2">
        <v>64908</v>
      </c>
      <c r="N15" s="14">
        <f t="shared" ref="N15:R17" si="2">(C15-I15)/I15</f>
        <v>0.04</v>
      </c>
      <c r="O15" s="14">
        <f t="shared" si="2"/>
        <v>4.0003566969859107E-2</v>
      </c>
      <c r="P15" s="14">
        <f t="shared" si="2"/>
        <v>4.0000679417060162E-2</v>
      </c>
      <c r="Q15" s="14">
        <f t="shared" si="2"/>
        <v>4.0005176569552062E-2</v>
      </c>
      <c r="R15" s="14">
        <f t="shared" si="2"/>
        <v>4.0010476366549579E-2</v>
      </c>
    </row>
    <row r="16" spans="1:18" x14ac:dyDescent="0.25">
      <c r="A16" s="7" t="s">
        <v>8</v>
      </c>
      <c r="B16" s="24"/>
      <c r="C16" s="15">
        <f>ROUND(C15/2912,4)</f>
        <v>19.071400000000001</v>
      </c>
      <c r="D16" s="15">
        <f>ROUND(D15/2912,4)</f>
        <v>20.025099999999998</v>
      </c>
      <c r="E16" s="15">
        <f>ROUND(E15/2912,4)</f>
        <v>21.026399999999999</v>
      </c>
      <c r="F16" s="15">
        <f>ROUND(F15/2912,4)</f>
        <v>22.0776</v>
      </c>
      <c r="G16" s="15">
        <f>ROUND(G15/2912,4)</f>
        <v>23.181699999999999</v>
      </c>
      <c r="I16" s="2">
        <v>18.337900000000001</v>
      </c>
      <c r="J16" s="2">
        <v>19.254799999999999</v>
      </c>
      <c r="K16" s="2">
        <v>20.217600000000001</v>
      </c>
      <c r="L16" s="2">
        <v>21.228400000000001</v>
      </c>
      <c r="M16" s="2">
        <v>22.289899999999999</v>
      </c>
      <c r="N16" s="14">
        <f t="shared" si="2"/>
        <v>3.9999127490061528E-2</v>
      </c>
      <c r="O16" s="14">
        <f t="shared" si="2"/>
        <v>4.0005608991004783E-2</v>
      </c>
      <c r="P16" s="14">
        <f t="shared" si="2"/>
        <v>4.0004748338081569E-2</v>
      </c>
      <c r="Q16" s="14">
        <f t="shared" si="2"/>
        <v>4.0003014829191073E-2</v>
      </c>
      <c r="R16" s="14">
        <f t="shared" si="2"/>
        <v>4.0009152127196621E-2</v>
      </c>
    </row>
    <row r="17" spans="1:18" x14ac:dyDescent="0.25">
      <c r="A17" s="9" t="s">
        <v>21</v>
      </c>
      <c r="B17" s="25"/>
      <c r="C17" s="16">
        <f>ROUND(C15*0.142857,2)</f>
        <v>7933.71</v>
      </c>
      <c r="D17" s="16">
        <f>ROUND(D15*0.142857,2)</f>
        <v>8330.42</v>
      </c>
      <c r="E17" s="16">
        <f>ROUND(E15*0.142857,2)</f>
        <v>8746.99</v>
      </c>
      <c r="F17" s="16">
        <f>ROUND(F15*0.142857,2)</f>
        <v>9184.2800000000007</v>
      </c>
      <c r="G17" s="16">
        <f>ROUND(G15*0.142857,2)</f>
        <v>9643.56</v>
      </c>
      <c r="I17" s="2">
        <v>7628.58</v>
      </c>
      <c r="J17" s="2">
        <v>8010.01</v>
      </c>
      <c r="K17" s="2">
        <v>8410.51</v>
      </c>
      <c r="L17" s="2">
        <v>8831.0300000000007</v>
      </c>
      <c r="M17" s="2">
        <v>9272.59</v>
      </c>
      <c r="N17" s="14">
        <f t="shared" si="2"/>
        <v>3.9998269664865561E-2</v>
      </c>
      <c r="O17" s="14">
        <f t="shared" si="2"/>
        <v>4.0001198500376388E-2</v>
      </c>
      <c r="P17" s="14">
        <f t="shared" si="2"/>
        <v>4.0007086371694409E-2</v>
      </c>
      <c r="Q17" s="14">
        <f t="shared" si="2"/>
        <v>4.0000996486253583E-2</v>
      </c>
      <c r="R17" s="14">
        <f t="shared" si="2"/>
        <v>4.0007160890322913E-2</v>
      </c>
    </row>
    <row r="18" spans="1:18" x14ac:dyDescent="0.25">
      <c r="A18" s="4" t="s">
        <v>18</v>
      </c>
      <c r="B18" s="23">
        <v>56</v>
      </c>
      <c r="C18" s="5"/>
      <c r="D18" s="5"/>
      <c r="E18" s="5"/>
      <c r="F18" s="5"/>
      <c r="G18" s="6"/>
    </row>
    <row r="19" spans="1:18" x14ac:dyDescent="0.25">
      <c r="A19" s="7" t="s">
        <v>20</v>
      </c>
      <c r="B19" s="24"/>
      <c r="C19" s="8">
        <f>ROUND(58740*1.04,0)</f>
        <v>61090</v>
      </c>
      <c r="D19" s="8">
        <f>ROUND(C19*1.05,0)</f>
        <v>64145</v>
      </c>
      <c r="E19" s="8">
        <f>ROUND(D19*1.05,0)</f>
        <v>67352</v>
      </c>
      <c r="F19" s="8">
        <f>ROUND(E19*1.05,0)</f>
        <v>70720</v>
      </c>
      <c r="G19" s="8">
        <f>ROUND(F19*1.05,0)</f>
        <v>74256</v>
      </c>
      <c r="I19" s="2">
        <v>58740</v>
      </c>
      <c r="J19" s="2">
        <v>61677</v>
      </c>
      <c r="K19" s="2">
        <v>64761</v>
      </c>
      <c r="L19" s="2">
        <v>67999</v>
      </c>
      <c r="M19" s="2">
        <v>71399</v>
      </c>
      <c r="N19" s="14">
        <f t="shared" ref="N19:N21" si="3">(C19-I19)/I19</f>
        <v>4.0006809669731018E-2</v>
      </c>
      <c r="O19" s="14">
        <f t="shared" ref="O19:O21" si="4">(D19-J19)/J19</f>
        <v>4.0014916419410802E-2</v>
      </c>
      <c r="P19" s="14">
        <f t="shared" ref="P19:P21" si="5">(E19-K19)/K19</f>
        <v>4.0008647179629715E-2</v>
      </c>
      <c r="Q19" s="14">
        <f t="shared" ref="Q19:Q21" si="6">(F19-L19)/L19</f>
        <v>4.0015294342563859E-2</v>
      </c>
      <c r="R19" s="14">
        <f t="shared" ref="R19:R21" si="7">(G19-M19)/M19</f>
        <v>4.0014566030336561E-2</v>
      </c>
    </row>
    <row r="20" spans="1:18" x14ac:dyDescent="0.25">
      <c r="A20" s="7" t="s">
        <v>8</v>
      </c>
      <c r="B20" s="24"/>
      <c r="C20" s="15">
        <f>ROUND(C19/2912,4)</f>
        <v>20.9787</v>
      </c>
      <c r="D20" s="15">
        <f>ROUND(D19/2912,4)</f>
        <v>22.027799999999999</v>
      </c>
      <c r="E20" s="15">
        <f>ROUND(E19/2912,4)</f>
        <v>23.129100000000001</v>
      </c>
      <c r="F20" s="15">
        <f>ROUND(F19/2912,4)</f>
        <v>24.285699999999999</v>
      </c>
      <c r="G20" s="15">
        <f>ROUND(G19/2912,4)</f>
        <v>25.5</v>
      </c>
      <c r="I20" s="2">
        <v>20.171700000000001</v>
      </c>
      <c r="J20" s="2">
        <v>21.180299999999999</v>
      </c>
      <c r="K20" s="2">
        <v>22.2393</v>
      </c>
      <c r="L20" s="2">
        <v>23.351299999999998</v>
      </c>
      <c r="M20" s="2">
        <v>24.518899999999999</v>
      </c>
      <c r="N20" s="14">
        <f t="shared" si="3"/>
        <v>4.0006543821294115E-2</v>
      </c>
      <c r="O20" s="14">
        <f t="shared" si="4"/>
        <v>4.0013597541111327E-2</v>
      </c>
      <c r="P20" s="14">
        <f t="shared" si="5"/>
        <v>4.0010252121244871E-2</v>
      </c>
      <c r="Q20" s="14">
        <f t="shared" si="6"/>
        <v>4.0014902810550167E-2</v>
      </c>
      <c r="R20" s="14">
        <f t="shared" si="7"/>
        <v>4.0014029993188989E-2</v>
      </c>
    </row>
    <row r="21" spans="1:18" x14ac:dyDescent="0.25">
      <c r="A21" s="9" t="s">
        <v>21</v>
      </c>
      <c r="B21" s="25"/>
      <c r="C21" s="16">
        <f>ROUND(C19*0.142857,2)</f>
        <v>8727.1299999999992</v>
      </c>
      <c r="D21" s="16">
        <f>ROUND(D19*0.142857,2)</f>
        <v>9163.56</v>
      </c>
      <c r="E21" s="16">
        <f>ROUND(E19*0.142857,2)</f>
        <v>9621.7000000000007</v>
      </c>
      <c r="F21" s="16">
        <f>ROUND(F19*0.142857,2)</f>
        <v>10102.85</v>
      </c>
      <c r="G21" s="16">
        <f>ROUND(G19*0.142857,2)</f>
        <v>10607.99</v>
      </c>
      <c r="I21" s="2">
        <v>8391.44</v>
      </c>
      <c r="J21" s="2">
        <v>8811.01</v>
      </c>
      <c r="K21" s="2">
        <v>9251.56</v>
      </c>
      <c r="L21" s="2">
        <v>9714.14</v>
      </c>
      <c r="M21" s="2">
        <v>10199.85</v>
      </c>
      <c r="N21" s="14">
        <f t="shared" si="3"/>
        <v>4.0003861077478796E-2</v>
      </c>
      <c r="O21" s="14">
        <f t="shared" si="4"/>
        <v>4.0012438982591013E-2</v>
      </c>
      <c r="P21" s="14">
        <f t="shared" si="5"/>
        <v>4.0008387774602472E-2</v>
      </c>
      <c r="Q21" s="14">
        <f t="shared" si="6"/>
        <v>4.0014864928856385E-2</v>
      </c>
      <c r="R21" s="14">
        <f t="shared" si="7"/>
        <v>4.0014313935989199E-2</v>
      </c>
    </row>
    <row r="22" spans="1:18" x14ac:dyDescent="0.25">
      <c r="A22" s="10" t="s">
        <v>19</v>
      </c>
      <c r="B22" s="23">
        <v>58</v>
      </c>
      <c r="C22" s="5"/>
      <c r="D22" s="5"/>
      <c r="E22" s="5"/>
      <c r="F22" s="5"/>
      <c r="G22" s="6"/>
    </row>
    <row r="23" spans="1:18" x14ac:dyDescent="0.25">
      <c r="A23" s="7" t="s">
        <v>20</v>
      </c>
      <c r="B23" s="24"/>
      <c r="C23" s="8">
        <f>ROUND(61403*1.04,0)</f>
        <v>63859</v>
      </c>
      <c r="D23" s="8">
        <f>ROUND(C23*1.05,0)</f>
        <v>67052</v>
      </c>
      <c r="E23" s="8">
        <f>ROUND(D23*1.05,0)</f>
        <v>70405</v>
      </c>
      <c r="F23" s="8">
        <f>ROUND(E23*1.05,0)</f>
        <v>73925</v>
      </c>
      <c r="G23" s="8">
        <f>ROUND(F23*1.05,0)</f>
        <v>77621</v>
      </c>
      <c r="I23" s="2">
        <v>61403</v>
      </c>
      <c r="J23" s="2">
        <v>64473</v>
      </c>
      <c r="K23" s="2">
        <v>67697</v>
      </c>
      <c r="L23" s="2">
        <v>71082</v>
      </c>
      <c r="M23" s="2">
        <v>74636</v>
      </c>
      <c r="N23" s="14">
        <f t="shared" ref="N23:N25" si="8">(C23-I23)/I23</f>
        <v>3.9998045698092927E-2</v>
      </c>
      <c r="O23" s="14">
        <f t="shared" ref="O23:O25" si="9">(D23-J23)/J23</f>
        <v>4.0001240829494515E-2</v>
      </c>
      <c r="P23" s="14">
        <f t="shared" ref="P23:P25" si="10">(E23-K23)/K23</f>
        <v>4.0001772604399015E-2</v>
      </c>
      <c r="Q23" s="14">
        <f t="shared" ref="Q23:Q25" si="11">(F23-L23)/L23</f>
        <v>3.9996060887425793E-2</v>
      </c>
      <c r="R23" s="14">
        <f t="shared" ref="R23:R25" si="12">(G23-M23)/M23</f>
        <v>3.9994104721582081E-2</v>
      </c>
    </row>
    <row r="24" spans="1:18" x14ac:dyDescent="0.25">
      <c r="A24" s="7" t="s">
        <v>8</v>
      </c>
      <c r="B24" s="24"/>
      <c r="C24" s="15">
        <f>ROUND(C23/2912,4)</f>
        <v>21.929600000000001</v>
      </c>
      <c r="D24" s="15">
        <f>ROUND(D23/2912,4)</f>
        <v>23.0261</v>
      </c>
      <c r="E24" s="15">
        <f>ROUND(E23/2912,4)</f>
        <v>24.177499999999998</v>
      </c>
      <c r="F24" s="15">
        <f>ROUND(F23/2912,4)</f>
        <v>25.386299999999999</v>
      </c>
      <c r="G24" s="15">
        <f>ROUND(G23/2912,4)</f>
        <v>26.6556</v>
      </c>
      <c r="I24" s="2">
        <v>21.086200000000002</v>
      </c>
      <c r="J24" s="2">
        <v>22.140499999999999</v>
      </c>
      <c r="K24" s="2">
        <v>23.247499999999999</v>
      </c>
      <c r="L24" s="2">
        <v>24.4099</v>
      </c>
      <c r="M24" s="2">
        <v>25.630400000000002</v>
      </c>
      <c r="N24" s="14">
        <f t="shared" si="8"/>
        <v>3.9997723629672438E-2</v>
      </c>
      <c r="O24" s="14">
        <f t="shared" si="9"/>
        <v>3.9999096678033474E-2</v>
      </c>
      <c r="P24" s="14">
        <f t="shared" si="10"/>
        <v>4.0004301537799755E-2</v>
      </c>
      <c r="Q24" s="14">
        <f t="shared" si="11"/>
        <v>4.0000163867938754E-2</v>
      </c>
      <c r="R24" s="14">
        <f t="shared" si="12"/>
        <v>3.9999375741307124E-2</v>
      </c>
    </row>
    <row r="25" spans="1:18" x14ac:dyDescent="0.25">
      <c r="A25" s="9" t="s">
        <v>21</v>
      </c>
      <c r="B25" s="25"/>
      <c r="C25" s="16">
        <f>ROUND(C23*0.142857,2)</f>
        <v>9122.7099999999991</v>
      </c>
      <c r="D25" s="16">
        <f>ROUND(D23*0.142857,2)</f>
        <v>9578.85</v>
      </c>
      <c r="E25" s="16">
        <f>ROUND(E23*0.142857,2)</f>
        <v>10057.85</v>
      </c>
      <c r="F25" s="16">
        <f>ROUND(F23*0.142857,2)</f>
        <v>10560.7</v>
      </c>
      <c r="G25" s="16">
        <f>ROUND(G23*0.142857,2)</f>
        <v>11088.7</v>
      </c>
      <c r="I25" s="2">
        <v>8771.85</v>
      </c>
      <c r="J25" s="2">
        <v>9210.4500000000007</v>
      </c>
      <c r="K25" s="2">
        <v>9670.9699999999993</v>
      </c>
      <c r="L25" s="2">
        <v>10154.52</v>
      </c>
      <c r="M25" s="2">
        <v>10662.24</v>
      </c>
      <c r="N25" s="14">
        <f t="shared" si="8"/>
        <v>3.9998403985476126E-2</v>
      </c>
      <c r="O25" s="14">
        <f t="shared" si="9"/>
        <v>3.9998045698092885E-2</v>
      </c>
      <c r="P25" s="14">
        <f t="shared" si="10"/>
        <v>4.000426017245437E-2</v>
      </c>
      <c r="Q25" s="14">
        <f t="shared" si="11"/>
        <v>3.9999921217349542E-2</v>
      </c>
      <c r="R25" s="14">
        <f t="shared" si="12"/>
        <v>3.9997223847896966E-2</v>
      </c>
    </row>
    <row r="26" spans="1:18" x14ac:dyDescent="0.25">
      <c r="A26" s="17"/>
      <c r="B26" s="18"/>
      <c r="C26" s="19"/>
      <c r="D26" s="19"/>
      <c r="E26" s="19"/>
      <c r="F26" s="19"/>
      <c r="G26" s="19"/>
      <c r="N26" s="14"/>
      <c r="O26" s="14"/>
      <c r="P26" s="14"/>
      <c r="Q26" s="14"/>
      <c r="R26" s="14"/>
    </row>
    <row r="27" spans="1:18" x14ac:dyDescent="0.25">
      <c r="A27" s="17"/>
      <c r="B27" s="18"/>
      <c r="C27" s="19"/>
      <c r="D27" s="19"/>
      <c r="E27" s="19"/>
      <c r="F27" s="19"/>
      <c r="G27" s="19"/>
      <c r="N27" s="14"/>
      <c r="O27" s="14"/>
      <c r="P27" s="14"/>
      <c r="Q27" s="14"/>
      <c r="R27" s="14"/>
    </row>
    <row r="28" spans="1:18" x14ac:dyDescent="0.25">
      <c r="A28" s="17"/>
      <c r="B28" s="18"/>
      <c r="C28" s="19"/>
      <c r="D28" s="19"/>
      <c r="E28" s="19"/>
      <c r="F28" s="19"/>
      <c r="G28" s="19"/>
      <c r="N28" s="14"/>
      <c r="O28" s="14"/>
      <c r="P28" s="14"/>
      <c r="Q28" s="14"/>
      <c r="R28" s="14"/>
    </row>
    <row r="29" spans="1:18" x14ac:dyDescent="0.25">
      <c r="A29" s="17"/>
      <c r="B29" s="18"/>
      <c r="C29" s="19"/>
      <c r="D29" s="19"/>
      <c r="E29" s="19"/>
      <c r="F29" s="19"/>
      <c r="G29" s="19"/>
      <c r="N29" s="14"/>
      <c r="O29" s="14"/>
      <c r="P29" s="14"/>
      <c r="Q29" s="14"/>
      <c r="R29" s="14"/>
    </row>
    <row r="30" spans="1:18" x14ac:dyDescent="0.25">
      <c r="A30" s="17"/>
      <c r="B30" s="18"/>
      <c r="C30" s="19"/>
      <c r="D30" s="19"/>
      <c r="E30" s="19"/>
      <c r="F30" s="19"/>
      <c r="G30" s="19"/>
      <c r="N30" s="14"/>
      <c r="O30" s="14"/>
      <c r="P30" s="14"/>
      <c r="Q30" s="14"/>
      <c r="R30" s="14"/>
    </row>
    <row r="31" spans="1:18" x14ac:dyDescent="0.25">
      <c r="A31" s="17"/>
      <c r="B31" s="18"/>
      <c r="C31" s="19"/>
      <c r="D31" s="19"/>
      <c r="E31" s="19"/>
      <c r="F31" s="19"/>
      <c r="G31" s="19"/>
      <c r="N31" s="14"/>
      <c r="O31" s="14"/>
      <c r="P31" s="14"/>
      <c r="Q31" s="14"/>
      <c r="R31" s="14"/>
    </row>
    <row r="33" spans="1:18" ht="39.950000000000003" customHeight="1" x14ac:dyDescent="0.25">
      <c r="A33" s="1" t="s">
        <v>9</v>
      </c>
    </row>
    <row r="34" spans="1:18" x14ac:dyDescent="0.25">
      <c r="A34" s="1" t="s">
        <v>10</v>
      </c>
    </row>
    <row r="35" spans="1:18" x14ac:dyDescent="0.25">
      <c r="A35" s="3" t="s">
        <v>12</v>
      </c>
    </row>
    <row r="36" spans="1:18" x14ac:dyDescent="0.25">
      <c r="C36" s="20" t="s">
        <v>7</v>
      </c>
      <c r="D36" s="21"/>
      <c r="E36" s="21"/>
      <c r="F36" s="21"/>
      <c r="G36" s="22"/>
    </row>
    <row r="37" spans="1:18" x14ac:dyDescent="0.25">
      <c r="A37" s="11" t="s">
        <v>0</v>
      </c>
      <c r="B37" s="11" t="s">
        <v>1</v>
      </c>
      <c r="C37" s="11" t="s">
        <v>2</v>
      </c>
      <c r="D37" s="11" t="s">
        <v>3</v>
      </c>
      <c r="E37" s="11" t="s">
        <v>4</v>
      </c>
      <c r="F37" s="11" t="s">
        <v>5</v>
      </c>
      <c r="G37" s="12" t="s">
        <v>6</v>
      </c>
    </row>
    <row r="38" spans="1:18" ht="30" x14ac:dyDescent="0.25">
      <c r="A38" s="10" t="s">
        <v>15</v>
      </c>
      <c r="B38" s="23">
        <v>40</v>
      </c>
      <c r="C38" s="5"/>
      <c r="D38" s="5"/>
      <c r="E38" s="5"/>
      <c r="F38" s="5"/>
      <c r="G38" s="6"/>
    </row>
    <row r="39" spans="1:18" x14ac:dyDescent="0.25">
      <c r="A39" s="7" t="s">
        <v>20</v>
      </c>
      <c r="B39" s="24"/>
      <c r="C39" s="26" t="s">
        <v>22</v>
      </c>
      <c r="D39" s="27"/>
      <c r="E39" s="28"/>
      <c r="F39" s="8">
        <f>ROUND(F7*1.03,0)</f>
        <v>46866</v>
      </c>
      <c r="G39" s="8">
        <f>ROUND(G7*1.03,0)</f>
        <v>49209</v>
      </c>
      <c r="I39" s="13"/>
      <c r="J39" s="13"/>
      <c r="K39" s="13"/>
      <c r="L39" s="13">
        <f t="shared" ref="L39:M41" si="13">+F7</f>
        <v>45501</v>
      </c>
      <c r="M39" s="13">
        <f t="shared" si="13"/>
        <v>47776</v>
      </c>
      <c r="N39" s="14"/>
      <c r="O39" s="14"/>
      <c r="P39" s="14"/>
      <c r="Q39" s="14">
        <f t="shared" ref="Q39:R41" si="14">(F39-L39)/L39</f>
        <v>2.9999340673831344E-2</v>
      </c>
      <c r="R39" s="14">
        <f t="shared" si="14"/>
        <v>2.9994139316811788E-2</v>
      </c>
    </row>
    <row r="40" spans="1:18" x14ac:dyDescent="0.25">
      <c r="A40" s="7" t="s">
        <v>8</v>
      </c>
      <c r="B40" s="24"/>
      <c r="C40" s="26"/>
      <c r="D40" s="27"/>
      <c r="E40" s="28"/>
      <c r="F40" s="15">
        <f>ROUND(F39/2912,4)</f>
        <v>16.094100000000001</v>
      </c>
      <c r="G40" s="15">
        <f>ROUND(G39/2912,4)</f>
        <v>16.898700000000002</v>
      </c>
      <c r="I40" s="13"/>
      <c r="J40" s="13"/>
      <c r="K40" s="13"/>
      <c r="L40" s="13">
        <f t="shared" si="13"/>
        <v>15.625299999999999</v>
      </c>
      <c r="M40" s="13">
        <f t="shared" si="13"/>
        <v>16.406600000000001</v>
      </c>
      <c r="N40" s="14"/>
      <c r="O40" s="14"/>
      <c r="P40" s="14"/>
      <c r="Q40" s="14">
        <f t="shared" si="14"/>
        <v>3.0002623949620274E-2</v>
      </c>
      <c r="R40" s="14">
        <f t="shared" si="14"/>
        <v>2.9994026794095099E-2</v>
      </c>
    </row>
    <row r="41" spans="1:18" x14ac:dyDescent="0.25">
      <c r="A41" s="9" t="s">
        <v>21</v>
      </c>
      <c r="B41" s="25"/>
      <c r="C41" s="29"/>
      <c r="D41" s="30"/>
      <c r="E41" s="31"/>
      <c r="F41" s="16">
        <f>ROUND(F39*0.142857,2)</f>
        <v>6695.14</v>
      </c>
      <c r="G41" s="16">
        <f>ROUND(G39*0.142857,2)</f>
        <v>7029.85</v>
      </c>
      <c r="I41" s="13"/>
      <c r="J41" s="13"/>
      <c r="K41" s="13"/>
      <c r="L41" s="13">
        <f t="shared" si="13"/>
        <v>6500.14</v>
      </c>
      <c r="M41" s="13">
        <f t="shared" si="13"/>
        <v>6825.14</v>
      </c>
      <c r="N41" s="14"/>
      <c r="O41" s="14"/>
      <c r="P41" s="14"/>
      <c r="Q41" s="14">
        <f t="shared" si="14"/>
        <v>2.9999353860070705E-2</v>
      </c>
      <c r="R41" s="14">
        <f t="shared" si="14"/>
        <v>2.999352394236602E-2</v>
      </c>
    </row>
    <row r="42" spans="1:18" x14ac:dyDescent="0.25">
      <c r="A42" s="10" t="s">
        <v>16</v>
      </c>
      <c r="B42" s="23">
        <v>50</v>
      </c>
      <c r="C42" s="5"/>
      <c r="D42" s="5"/>
      <c r="E42" s="5"/>
      <c r="F42" s="5"/>
      <c r="G42" s="6"/>
    </row>
    <row r="43" spans="1:18" x14ac:dyDescent="0.25">
      <c r="A43" s="7" t="s">
        <v>20</v>
      </c>
      <c r="B43" s="24"/>
      <c r="C43" s="8">
        <f>ROUND(C11*1.03,0)</f>
        <v>51839</v>
      </c>
      <c r="D43" s="8">
        <f>ROUND(D11*1.03,0)</f>
        <v>54430</v>
      </c>
      <c r="E43" s="8">
        <f>ROUND(E11*1.03,0)</f>
        <v>57152</v>
      </c>
      <c r="F43" s="8">
        <f>ROUND(F11*1.03,0)</f>
        <v>60009</v>
      </c>
      <c r="G43" s="8">
        <f>ROUND(G11*1.03,0)</f>
        <v>63009</v>
      </c>
      <c r="I43" s="13">
        <f>+C11</f>
        <v>50329</v>
      </c>
      <c r="J43" s="13">
        <f t="shared" ref="J43:M43" si="15">+D11</f>
        <v>52845</v>
      </c>
      <c r="K43" s="13">
        <f t="shared" si="15"/>
        <v>55487</v>
      </c>
      <c r="L43" s="13">
        <f t="shared" si="15"/>
        <v>58261</v>
      </c>
      <c r="M43" s="13">
        <f t="shared" si="15"/>
        <v>61174</v>
      </c>
      <c r="N43" s="14">
        <f t="shared" ref="N43:R45" si="16">(C43-I43)/I43</f>
        <v>3.0002583003834769E-2</v>
      </c>
      <c r="O43" s="14">
        <f t="shared" si="16"/>
        <v>2.9993376856845493E-2</v>
      </c>
      <c r="P43" s="14">
        <f t="shared" si="16"/>
        <v>3.0007028673382955E-2</v>
      </c>
      <c r="Q43" s="14">
        <f t="shared" si="16"/>
        <v>3.0002917903915141E-2</v>
      </c>
      <c r="R43" s="14">
        <f t="shared" si="16"/>
        <v>2.9996403700918692E-2</v>
      </c>
    </row>
    <row r="44" spans="1:18" x14ac:dyDescent="0.25">
      <c r="A44" s="7" t="s">
        <v>8</v>
      </c>
      <c r="B44" s="24"/>
      <c r="C44" s="15">
        <f>ROUND(C43/2912,4)</f>
        <v>17.8019</v>
      </c>
      <c r="D44" s="15">
        <f>ROUND(D43/2912,4)</f>
        <v>18.691600000000001</v>
      </c>
      <c r="E44" s="15">
        <f>ROUND(E43/2912,4)</f>
        <v>19.6264</v>
      </c>
      <c r="F44" s="15">
        <f>ROUND(F43/2912,4)</f>
        <v>20.607500000000002</v>
      </c>
      <c r="G44" s="15">
        <f>ROUND(G43/2912,4)</f>
        <v>21.637699999999999</v>
      </c>
      <c r="I44" s="13">
        <f>+C12</f>
        <v>17.283300000000001</v>
      </c>
      <c r="J44" s="13">
        <f t="shared" ref="J44:M44" si="17">+D12</f>
        <v>18.147300000000001</v>
      </c>
      <c r="K44" s="13">
        <f t="shared" si="17"/>
        <v>19.054600000000001</v>
      </c>
      <c r="L44" s="13">
        <f t="shared" si="17"/>
        <v>20.007200000000001</v>
      </c>
      <c r="M44" s="13">
        <f t="shared" si="17"/>
        <v>21.0076</v>
      </c>
      <c r="N44" s="14">
        <f t="shared" si="16"/>
        <v>3.0005843791405536E-2</v>
      </c>
      <c r="O44" s="14">
        <f t="shared" si="16"/>
        <v>2.9993442550682457E-2</v>
      </c>
      <c r="P44" s="14">
        <f t="shared" si="16"/>
        <v>3.0008501884059471E-2</v>
      </c>
      <c r="Q44" s="14">
        <f t="shared" si="16"/>
        <v>3.0004198488544159E-2</v>
      </c>
      <c r="R44" s="14">
        <f t="shared" si="16"/>
        <v>2.9993906967002361E-2</v>
      </c>
    </row>
    <row r="45" spans="1:18" x14ac:dyDescent="0.25">
      <c r="A45" s="9" t="s">
        <v>21</v>
      </c>
      <c r="B45" s="25"/>
      <c r="C45" s="16">
        <f>ROUND(C43*0.142857,2)</f>
        <v>7405.56</v>
      </c>
      <c r="D45" s="16">
        <f>ROUND(D43*0.142857,2)</f>
        <v>7775.71</v>
      </c>
      <c r="E45" s="16">
        <f>ROUND(E43*0.142857,2)</f>
        <v>8164.56</v>
      </c>
      <c r="F45" s="16">
        <f>ROUND(F43*0.142857,2)</f>
        <v>8572.7099999999991</v>
      </c>
      <c r="G45" s="16">
        <f>ROUND(G43*0.142857,2)</f>
        <v>9001.2800000000007</v>
      </c>
      <c r="I45" s="13">
        <f>+C13</f>
        <v>7189.85</v>
      </c>
      <c r="J45" s="13">
        <f t="shared" ref="J45:M45" si="18">+D13</f>
        <v>7549.28</v>
      </c>
      <c r="K45" s="13">
        <f t="shared" si="18"/>
        <v>7926.71</v>
      </c>
      <c r="L45" s="13">
        <f t="shared" si="18"/>
        <v>8322.99</v>
      </c>
      <c r="M45" s="13">
        <f t="shared" si="18"/>
        <v>8739.1299999999992</v>
      </c>
      <c r="N45" s="14">
        <f t="shared" si="16"/>
        <v>3.0002016731920697E-2</v>
      </c>
      <c r="O45" s="14">
        <f t="shared" si="16"/>
        <v>2.9993588792573637E-2</v>
      </c>
      <c r="P45" s="14">
        <f t="shared" si="16"/>
        <v>3.0006143784748068E-2</v>
      </c>
      <c r="Q45" s="14">
        <f t="shared" si="16"/>
        <v>3.0003640518611624E-2</v>
      </c>
      <c r="R45" s="14">
        <f t="shared" si="16"/>
        <v>2.9997265173993461E-2</v>
      </c>
    </row>
    <row r="46" spans="1:18" x14ac:dyDescent="0.25">
      <c r="A46" s="4" t="s">
        <v>17</v>
      </c>
      <c r="B46" s="23">
        <v>54</v>
      </c>
      <c r="C46" s="5"/>
      <c r="D46" s="5"/>
      <c r="E46" s="5"/>
      <c r="F46" s="5"/>
      <c r="G46" s="6"/>
    </row>
    <row r="47" spans="1:18" x14ac:dyDescent="0.25">
      <c r="A47" s="7" t="s">
        <v>20</v>
      </c>
      <c r="B47" s="24"/>
      <c r="C47" s="8">
        <f>ROUND(C15*1.03,0)</f>
        <v>57202</v>
      </c>
      <c r="D47" s="8">
        <f>ROUND(D15*1.03,0)</f>
        <v>60062</v>
      </c>
      <c r="E47" s="8">
        <f>ROUND(E15*1.03,0)</f>
        <v>63066</v>
      </c>
      <c r="F47" s="8">
        <f>ROUND(F15*1.03,0)</f>
        <v>66219</v>
      </c>
      <c r="G47" s="8">
        <f>ROUND(G15*1.03,0)</f>
        <v>69530</v>
      </c>
      <c r="I47" s="13">
        <f>+C15</f>
        <v>55536</v>
      </c>
      <c r="J47" s="13">
        <f t="shared" ref="J47:J49" si="19">+D15</f>
        <v>58313</v>
      </c>
      <c r="K47" s="13">
        <f t="shared" ref="K47:K49" si="20">+E15</f>
        <v>61229</v>
      </c>
      <c r="L47" s="13">
        <f t="shared" ref="L47:L49" si="21">+F15</f>
        <v>64290</v>
      </c>
      <c r="M47" s="13">
        <f t="shared" ref="M47:M49" si="22">+G15</f>
        <v>67505</v>
      </c>
      <c r="N47" s="14">
        <f t="shared" ref="N47:R49" si="23">(C47-I47)/I47</f>
        <v>2.9998559492941515E-2</v>
      </c>
      <c r="O47" s="14">
        <f t="shared" si="23"/>
        <v>2.9993311954452696E-2</v>
      </c>
      <c r="P47" s="14">
        <f t="shared" si="23"/>
        <v>3.0002123176925966E-2</v>
      </c>
      <c r="Q47" s="14">
        <f t="shared" si="23"/>
        <v>3.0004666355576293E-2</v>
      </c>
      <c r="R47" s="14">
        <f t="shared" si="23"/>
        <v>2.999777794237464E-2</v>
      </c>
    </row>
    <row r="48" spans="1:18" x14ac:dyDescent="0.25">
      <c r="A48" s="7" t="s">
        <v>8</v>
      </c>
      <c r="B48" s="24"/>
      <c r="C48" s="15">
        <f>ROUND(C47/2912,4)</f>
        <v>19.6435</v>
      </c>
      <c r="D48" s="15">
        <f>ROUND(D47/2912,4)</f>
        <v>20.625699999999998</v>
      </c>
      <c r="E48" s="15">
        <f>ROUND(E47/2912,4)</f>
        <v>21.657299999999999</v>
      </c>
      <c r="F48" s="15">
        <f>ROUND(F47/2912,4)</f>
        <v>22.74</v>
      </c>
      <c r="G48" s="15">
        <f>ROUND(G47/2912,4)</f>
        <v>23.877099999999999</v>
      </c>
      <c r="I48" s="13">
        <f>+C16</f>
        <v>19.071400000000001</v>
      </c>
      <c r="J48" s="13">
        <f t="shared" si="19"/>
        <v>20.025099999999998</v>
      </c>
      <c r="K48" s="13">
        <f t="shared" si="20"/>
        <v>21.026399999999999</v>
      </c>
      <c r="L48" s="13">
        <f t="shared" si="21"/>
        <v>22.0776</v>
      </c>
      <c r="M48" s="13">
        <f t="shared" si="22"/>
        <v>23.181699999999999</v>
      </c>
      <c r="N48" s="14">
        <f t="shared" si="23"/>
        <v>2.999779774950968E-2</v>
      </c>
      <c r="O48" s="14">
        <f t="shared" si="23"/>
        <v>2.9992359588716166E-2</v>
      </c>
      <c r="P48" s="14">
        <f t="shared" si="23"/>
        <v>3.0005136399954366E-2</v>
      </c>
      <c r="Q48" s="14">
        <f t="shared" si="23"/>
        <v>3.0003261224046004E-2</v>
      </c>
      <c r="R48" s="14">
        <f t="shared" si="23"/>
        <v>2.999779998878423E-2</v>
      </c>
    </row>
    <row r="49" spans="1:18" x14ac:dyDescent="0.25">
      <c r="A49" s="9" t="s">
        <v>21</v>
      </c>
      <c r="B49" s="25"/>
      <c r="C49" s="16">
        <f>ROUND(C47*0.142857,2)</f>
        <v>8171.71</v>
      </c>
      <c r="D49" s="16">
        <f>ROUND(D47*0.142857,2)</f>
        <v>8580.2800000000007</v>
      </c>
      <c r="E49" s="16">
        <f>ROUND(E47*0.142857,2)</f>
        <v>9009.42</v>
      </c>
      <c r="F49" s="16">
        <f>ROUND(F47*0.142857,2)</f>
        <v>9459.85</v>
      </c>
      <c r="G49" s="16">
        <f>ROUND(G47*0.142857,2)</f>
        <v>9932.85</v>
      </c>
      <c r="I49" s="13">
        <f>+C17</f>
        <v>7933.71</v>
      </c>
      <c r="J49" s="13">
        <f t="shared" si="19"/>
        <v>8330.42</v>
      </c>
      <c r="K49" s="13">
        <f t="shared" si="20"/>
        <v>8746.99</v>
      </c>
      <c r="L49" s="13">
        <f t="shared" si="21"/>
        <v>9184.2800000000007</v>
      </c>
      <c r="M49" s="13">
        <f t="shared" si="22"/>
        <v>9643.56</v>
      </c>
      <c r="N49" s="14">
        <f t="shared" si="23"/>
        <v>2.999857569787653E-2</v>
      </c>
      <c r="O49" s="14">
        <f t="shared" si="23"/>
        <v>2.9993685792553147E-2</v>
      </c>
      <c r="P49" s="14">
        <f t="shared" si="23"/>
        <v>3.000232079835467E-2</v>
      </c>
      <c r="Q49" s="14">
        <f t="shared" si="23"/>
        <v>3.0004529478630845E-2</v>
      </c>
      <c r="R49" s="14">
        <f t="shared" si="23"/>
        <v>2.9998257904757256E-2</v>
      </c>
    </row>
    <row r="50" spans="1:18" x14ac:dyDescent="0.25">
      <c r="A50" s="4" t="s">
        <v>18</v>
      </c>
      <c r="B50" s="23">
        <v>56</v>
      </c>
      <c r="C50" s="5"/>
      <c r="D50" s="5"/>
      <c r="E50" s="5"/>
      <c r="F50" s="5"/>
      <c r="G50" s="6"/>
    </row>
    <row r="51" spans="1:18" x14ac:dyDescent="0.25">
      <c r="A51" s="7" t="s">
        <v>20</v>
      </c>
      <c r="B51" s="24"/>
      <c r="C51" s="8">
        <f>ROUND(C19*1.03,0)</f>
        <v>62923</v>
      </c>
      <c r="D51" s="8">
        <f>ROUND(D19*1.03,0)</f>
        <v>66069</v>
      </c>
      <c r="E51" s="8">
        <f>ROUND(E19*1.03,0)</f>
        <v>69373</v>
      </c>
      <c r="F51" s="8">
        <f>ROUND(F19*1.03,0)</f>
        <v>72842</v>
      </c>
      <c r="G51" s="8">
        <f>ROUND(G19*1.03,0)</f>
        <v>76484</v>
      </c>
      <c r="I51" s="13">
        <f>+C19</f>
        <v>61090</v>
      </c>
      <c r="J51" s="13">
        <f t="shared" ref="J51:J53" si="24">+D19</f>
        <v>64145</v>
      </c>
      <c r="K51" s="13">
        <f t="shared" ref="K51:K53" si="25">+E19</f>
        <v>67352</v>
      </c>
      <c r="L51" s="13">
        <f t="shared" ref="L51:L53" si="26">+F19</f>
        <v>70720</v>
      </c>
      <c r="M51" s="13">
        <f t="shared" ref="M51:M53" si="27">+G19</f>
        <v>74256</v>
      </c>
      <c r="N51" s="14">
        <f t="shared" ref="N51:N53" si="28">(C51-I51)/I51</f>
        <v>3.0004910787362907E-2</v>
      </c>
      <c r="O51" s="14">
        <f t="shared" ref="O51:O53" si="29">(D51-J51)/J51</f>
        <v>2.999454361212877E-2</v>
      </c>
      <c r="P51" s="14">
        <f t="shared" ref="P51:P53" si="30">(E51-K51)/K51</f>
        <v>3.0006532842380331E-2</v>
      </c>
      <c r="Q51" s="14">
        <f t="shared" ref="Q51:Q53" si="31">(F51-L51)/L51</f>
        <v>3.0005656108597286E-2</v>
      </c>
      <c r="R51" s="14">
        <f t="shared" ref="R51:R53" si="32">(G51-M51)/M51</f>
        <v>3.0004309416074123E-2</v>
      </c>
    </row>
    <row r="52" spans="1:18" x14ac:dyDescent="0.25">
      <c r="A52" s="7" t="s">
        <v>8</v>
      </c>
      <c r="B52" s="24"/>
      <c r="C52" s="15">
        <f>ROUND(C51/2912,4)</f>
        <v>21.6082</v>
      </c>
      <c r="D52" s="15">
        <f>ROUND(D51/2912,4)</f>
        <v>22.688500000000001</v>
      </c>
      <c r="E52" s="15">
        <f>ROUND(E51/2912,4)</f>
        <v>23.8231</v>
      </c>
      <c r="F52" s="15">
        <f>ROUND(F51/2912,4)</f>
        <v>25.014399999999998</v>
      </c>
      <c r="G52" s="15">
        <f>ROUND(G51/2912,4)</f>
        <v>26.2651</v>
      </c>
      <c r="I52" s="13">
        <f>+C20</f>
        <v>20.9787</v>
      </c>
      <c r="J52" s="13">
        <f t="shared" si="24"/>
        <v>22.027799999999999</v>
      </c>
      <c r="K52" s="13">
        <f t="shared" si="25"/>
        <v>23.129100000000001</v>
      </c>
      <c r="L52" s="13">
        <f t="shared" si="26"/>
        <v>24.285699999999999</v>
      </c>
      <c r="M52" s="13">
        <f t="shared" si="27"/>
        <v>25.5</v>
      </c>
      <c r="N52" s="14">
        <f t="shared" si="28"/>
        <v>3.0006625768040925E-2</v>
      </c>
      <c r="O52" s="14">
        <f t="shared" si="29"/>
        <v>2.9993916777889852E-2</v>
      </c>
      <c r="P52" s="14">
        <f t="shared" si="30"/>
        <v>3.0005490918366864E-2</v>
      </c>
      <c r="Q52" s="14">
        <f t="shared" si="31"/>
        <v>3.0005311767830448E-2</v>
      </c>
      <c r="R52" s="14">
        <f t="shared" si="32"/>
        <v>3.0003921568627464E-2</v>
      </c>
    </row>
    <row r="53" spans="1:18" x14ac:dyDescent="0.25">
      <c r="A53" s="9" t="s">
        <v>21</v>
      </c>
      <c r="B53" s="25"/>
      <c r="C53" s="16">
        <f>ROUND(C51*0.142857,2)</f>
        <v>8988.99</v>
      </c>
      <c r="D53" s="16">
        <f>ROUND(D51*0.142857,2)</f>
        <v>9438.42</v>
      </c>
      <c r="E53" s="16">
        <f>ROUND(E51*0.142857,2)</f>
        <v>9910.42</v>
      </c>
      <c r="F53" s="16">
        <f>ROUND(F51*0.142857,2)</f>
        <v>10405.99</v>
      </c>
      <c r="G53" s="16">
        <f>ROUND(G51*0.142857,2)</f>
        <v>10926.27</v>
      </c>
      <c r="I53" s="13">
        <f>+C21</f>
        <v>8727.1299999999992</v>
      </c>
      <c r="J53" s="13">
        <f t="shared" si="24"/>
        <v>9163.56</v>
      </c>
      <c r="K53" s="13">
        <f t="shared" si="25"/>
        <v>9621.7000000000007</v>
      </c>
      <c r="L53" s="13">
        <f t="shared" si="26"/>
        <v>10102.85</v>
      </c>
      <c r="M53" s="13">
        <f t="shared" si="27"/>
        <v>10607.99</v>
      </c>
      <c r="N53" s="14">
        <f t="shared" si="28"/>
        <v>3.0005282378055626E-2</v>
      </c>
      <c r="O53" s="14">
        <f t="shared" si="29"/>
        <v>2.9994892814583046E-2</v>
      </c>
      <c r="P53" s="14">
        <f t="shared" si="30"/>
        <v>3.0007171289896724E-2</v>
      </c>
      <c r="Q53" s="14">
        <f t="shared" si="31"/>
        <v>3.0005394517388598E-2</v>
      </c>
      <c r="R53" s="14">
        <f t="shared" si="32"/>
        <v>3.0003799023189188E-2</v>
      </c>
    </row>
    <row r="54" spans="1:18" x14ac:dyDescent="0.25">
      <c r="A54" s="10" t="s">
        <v>19</v>
      </c>
      <c r="B54" s="23">
        <v>58</v>
      </c>
      <c r="C54" s="5"/>
      <c r="D54" s="5"/>
      <c r="E54" s="5"/>
      <c r="F54" s="5"/>
      <c r="G54" s="6"/>
    </row>
    <row r="55" spans="1:18" x14ac:dyDescent="0.25">
      <c r="A55" s="7" t="s">
        <v>20</v>
      </c>
      <c r="B55" s="24"/>
      <c r="C55" s="8">
        <f>ROUND(C23*1.03,0)</f>
        <v>65775</v>
      </c>
      <c r="D55" s="8">
        <f>ROUND(D23*1.03,0)</f>
        <v>69064</v>
      </c>
      <c r="E55" s="8">
        <f>ROUND(E23*1.03,0)</f>
        <v>72517</v>
      </c>
      <c r="F55" s="8">
        <f>ROUND(F23*1.03,0)</f>
        <v>76143</v>
      </c>
      <c r="G55" s="8">
        <f>ROUND(G23*1.03,0)</f>
        <v>79950</v>
      </c>
      <c r="I55" s="13">
        <f>+C23</f>
        <v>63859</v>
      </c>
      <c r="J55" s="13">
        <f t="shared" ref="J55:J57" si="33">+D23</f>
        <v>67052</v>
      </c>
      <c r="K55" s="13">
        <f t="shared" ref="K55:K57" si="34">+E23</f>
        <v>70405</v>
      </c>
      <c r="L55" s="13">
        <f t="shared" ref="L55:L57" si="35">+F23</f>
        <v>73925</v>
      </c>
      <c r="M55" s="13">
        <f t="shared" ref="M55:M57" si="36">+G23</f>
        <v>77621</v>
      </c>
      <c r="N55" s="14">
        <f t="shared" ref="N55:R57" si="37">(C55-I55)/I55</f>
        <v>3.0003601684962182E-2</v>
      </c>
      <c r="O55" s="14">
        <f t="shared" si="37"/>
        <v>3.0006562071228302E-2</v>
      </c>
      <c r="P55" s="14">
        <f t="shared" si="37"/>
        <v>2.9997869469497906E-2</v>
      </c>
      <c r="Q55" s="14">
        <f t="shared" si="37"/>
        <v>3.0003381805884341E-2</v>
      </c>
      <c r="R55" s="14">
        <f t="shared" si="37"/>
        <v>3.0004766751265767E-2</v>
      </c>
    </row>
    <row r="56" spans="1:18" x14ac:dyDescent="0.25">
      <c r="A56" s="7" t="s">
        <v>8</v>
      </c>
      <c r="B56" s="24"/>
      <c r="C56" s="15">
        <f>ROUND(C55/2912,4)</f>
        <v>22.587599999999998</v>
      </c>
      <c r="D56" s="15">
        <f>ROUND(D55/2912,4)</f>
        <v>23.716999999999999</v>
      </c>
      <c r="E56" s="15">
        <f>ROUND(E55/2912,4)</f>
        <v>24.902799999999999</v>
      </c>
      <c r="F56" s="15">
        <f>ROUND(F55/2912,4)</f>
        <v>26.148</v>
      </c>
      <c r="G56" s="15">
        <f>ROUND(G55/2912,4)</f>
        <v>27.455400000000001</v>
      </c>
      <c r="I56" s="13">
        <f>+C24</f>
        <v>21.929600000000001</v>
      </c>
      <c r="J56" s="13">
        <f t="shared" si="33"/>
        <v>23.0261</v>
      </c>
      <c r="K56" s="13">
        <f t="shared" si="34"/>
        <v>24.177499999999998</v>
      </c>
      <c r="L56" s="13">
        <f t="shared" si="35"/>
        <v>25.386299999999999</v>
      </c>
      <c r="M56" s="13">
        <f t="shared" si="36"/>
        <v>26.6556</v>
      </c>
      <c r="N56" s="14">
        <f t="shared" si="37"/>
        <v>3.0005107252298158E-2</v>
      </c>
      <c r="O56" s="14">
        <f t="shared" si="37"/>
        <v>3.0005081190475121E-2</v>
      </c>
      <c r="P56" s="14">
        <f t="shared" si="37"/>
        <v>2.9998965980767275E-2</v>
      </c>
      <c r="Q56" s="14">
        <f t="shared" si="37"/>
        <v>3.000437243710195E-2</v>
      </c>
      <c r="R56" s="14">
        <f t="shared" si="37"/>
        <v>3.0004952055102913E-2</v>
      </c>
    </row>
    <row r="57" spans="1:18" x14ac:dyDescent="0.25">
      <c r="A57" s="9" t="s">
        <v>21</v>
      </c>
      <c r="B57" s="25"/>
      <c r="C57" s="16">
        <f>ROUND(C55*0.142857,2)</f>
        <v>9396.42</v>
      </c>
      <c r="D57" s="16">
        <f>ROUND(D55*0.142857,2)</f>
        <v>9866.2800000000007</v>
      </c>
      <c r="E57" s="16">
        <f>ROUND(E55*0.142857,2)</f>
        <v>10359.56</v>
      </c>
      <c r="F57" s="16">
        <f>ROUND(F55*0.142857,2)</f>
        <v>10877.56</v>
      </c>
      <c r="G57" s="16">
        <f>ROUND(G55*0.142857,2)</f>
        <v>11421.42</v>
      </c>
      <c r="I57" s="13">
        <f>+C25</f>
        <v>9122.7099999999991</v>
      </c>
      <c r="J57" s="13">
        <f t="shared" si="33"/>
        <v>9578.85</v>
      </c>
      <c r="K57" s="13">
        <f t="shared" si="34"/>
        <v>10057.85</v>
      </c>
      <c r="L57" s="13">
        <f t="shared" si="35"/>
        <v>10560.7</v>
      </c>
      <c r="M57" s="13">
        <f t="shared" si="36"/>
        <v>11088.7</v>
      </c>
      <c r="N57" s="14">
        <f t="shared" si="37"/>
        <v>3.0003145994995015E-2</v>
      </c>
      <c r="O57" s="14">
        <f t="shared" si="37"/>
        <v>3.0006733584929328E-2</v>
      </c>
      <c r="P57" s="14">
        <f t="shared" si="37"/>
        <v>2.9997464666901886E-2</v>
      </c>
      <c r="Q57" s="14">
        <f t="shared" si="37"/>
        <v>3.0003692937021102E-2</v>
      </c>
      <c r="R57" s="14">
        <f t="shared" si="37"/>
        <v>3.0005320731916214E-2</v>
      </c>
    </row>
    <row r="58" spans="1:18" x14ac:dyDescent="0.25">
      <c r="A58" s="17"/>
      <c r="B58" s="18"/>
      <c r="C58" s="19"/>
      <c r="D58" s="19"/>
      <c r="E58" s="19"/>
      <c r="F58" s="19"/>
      <c r="G58" s="19"/>
      <c r="I58" s="13"/>
      <c r="J58" s="13"/>
      <c r="K58" s="13"/>
      <c r="L58" s="13"/>
      <c r="M58" s="13"/>
      <c r="N58" s="14"/>
      <c r="O58" s="14"/>
      <c r="P58" s="14"/>
      <c r="Q58" s="14"/>
      <c r="R58" s="14"/>
    </row>
    <row r="59" spans="1:18" x14ac:dyDescent="0.25">
      <c r="A59" s="17"/>
      <c r="B59" s="18"/>
      <c r="C59" s="19"/>
      <c r="D59" s="19"/>
      <c r="E59" s="19"/>
      <c r="F59" s="19"/>
      <c r="G59" s="19"/>
      <c r="I59" s="13"/>
      <c r="J59" s="13"/>
      <c r="K59" s="13"/>
      <c r="L59" s="13"/>
      <c r="M59" s="13"/>
      <c r="N59" s="14"/>
      <c r="O59" s="14"/>
      <c r="P59" s="14"/>
      <c r="Q59" s="14"/>
      <c r="R59" s="14"/>
    </row>
    <row r="60" spans="1:18" x14ac:dyDescent="0.25">
      <c r="A60" s="17"/>
      <c r="B60" s="18"/>
      <c r="C60" s="19"/>
      <c r="D60" s="19"/>
      <c r="E60" s="19"/>
      <c r="F60" s="19"/>
      <c r="G60" s="19"/>
      <c r="I60" s="13"/>
      <c r="J60" s="13"/>
      <c r="K60" s="13"/>
      <c r="L60" s="13"/>
      <c r="M60" s="13"/>
      <c r="N60" s="14"/>
      <c r="O60" s="14"/>
      <c r="P60" s="14"/>
      <c r="Q60" s="14"/>
      <c r="R60" s="14"/>
    </row>
    <row r="61" spans="1:18" x14ac:dyDescent="0.25">
      <c r="A61" s="17"/>
      <c r="B61" s="18"/>
      <c r="C61" s="19"/>
      <c r="D61" s="19"/>
      <c r="E61" s="19"/>
      <c r="F61" s="19"/>
      <c r="G61" s="19"/>
      <c r="I61" s="13"/>
      <c r="J61" s="13"/>
      <c r="K61" s="13"/>
      <c r="L61" s="13"/>
      <c r="M61" s="13"/>
      <c r="N61" s="14"/>
      <c r="O61" s="14"/>
      <c r="P61" s="14"/>
      <c r="Q61" s="14"/>
      <c r="R61" s="14"/>
    </row>
    <row r="62" spans="1:18" x14ac:dyDescent="0.25">
      <c r="A62" s="17"/>
      <c r="B62" s="18"/>
      <c r="C62" s="19"/>
      <c r="D62" s="19"/>
      <c r="E62" s="19"/>
      <c r="F62" s="19"/>
      <c r="G62" s="19"/>
      <c r="I62" s="13"/>
      <c r="J62" s="13"/>
      <c r="K62" s="13"/>
      <c r="L62" s="13"/>
      <c r="M62" s="13"/>
      <c r="N62" s="14"/>
      <c r="O62" s="14"/>
      <c r="P62" s="14"/>
      <c r="Q62" s="14"/>
      <c r="R62" s="14"/>
    </row>
    <row r="63" spans="1:18" x14ac:dyDescent="0.25">
      <c r="A63" s="17"/>
      <c r="B63" s="18"/>
      <c r="C63" s="19"/>
      <c r="D63" s="19"/>
      <c r="E63" s="19"/>
      <c r="F63" s="19"/>
      <c r="G63" s="19"/>
      <c r="I63" s="13"/>
      <c r="J63" s="13"/>
      <c r="K63" s="13"/>
      <c r="L63" s="13"/>
      <c r="M63" s="13"/>
      <c r="N63" s="14"/>
      <c r="O63" s="14"/>
      <c r="P63" s="14"/>
      <c r="Q63" s="14"/>
      <c r="R63" s="14"/>
    </row>
    <row r="64" spans="1:18" x14ac:dyDescent="0.25">
      <c r="A64" s="17"/>
      <c r="B64" s="18"/>
      <c r="C64" s="19"/>
      <c r="D64" s="19"/>
      <c r="E64" s="19"/>
      <c r="F64" s="19"/>
      <c r="G64" s="19"/>
      <c r="I64" s="13"/>
      <c r="J64" s="13"/>
      <c r="K64" s="13"/>
      <c r="L64" s="13"/>
      <c r="M64" s="13"/>
      <c r="N64" s="14"/>
      <c r="O64" s="14"/>
      <c r="P64" s="14"/>
      <c r="Q64" s="14"/>
      <c r="R64" s="14"/>
    </row>
    <row r="66" spans="1:18" ht="39.950000000000003" customHeight="1" x14ac:dyDescent="0.25">
      <c r="A66" s="1" t="s">
        <v>9</v>
      </c>
    </row>
    <row r="67" spans="1:18" x14ac:dyDescent="0.25">
      <c r="A67" s="1" t="s">
        <v>10</v>
      </c>
    </row>
    <row r="68" spans="1:18" x14ac:dyDescent="0.25">
      <c r="A68" s="3" t="s">
        <v>13</v>
      </c>
    </row>
    <row r="69" spans="1:18" x14ac:dyDescent="0.25">
      <c r="C69" s="20" t="s">
        <v>7</v>
      </c>
      <c r="D69" s="21"/>
      <c r="E69" s="21"/>
      <c r="F69" s="21"/>
      <c r="G69" s="22"/>
    </row>
    <row r="70" spans="1:18" x14ac:dyDescent="0.25">
      <c r="A70" s="11" t="s">
        <v>0</v>
      </c>
      <c r="B70" s="11" t="s">
        <v>1</v>
      </c>
      <c r="C70" s="11" t="s">
        <v>2</v>
      </c>
      <c r="D70" s="11" t="s">
        <v>3</v>
      </c>
      <c r="E70" s="11" t="s">
        <v>4</v>
      </c>
      <c r="F70" s="11" t="s">
        <v>5</v>
      </c>
      <c r="G70" s="12" t="s">
        <v>6</v>
      </c>
    </row>
    <row r="71" spans="1:18" ht="30" x14ac:dyDescent="0.25">
      <c r="A71" s="10" t="s">
        <v>15</v>
      </c>
      <c r="B71" s="23">
        <v>40</v>
      </c>
      <c r="C71" s="5"/>
      <c r="D71" s="5"/>
      <c r="E71" s="5"/>
      <c r="F71" s="5"/>
      <c r="G71" s="6"/>
    </row>
    <row r="72" spans="1:18" x14ac:dyDescent="0.25">
      <c r="A72" s="7" t="s">
        <v>20</v>
      </c>
      <c r="B72" s="24"/>
      <c r="C72" s="26" t="s">
        <v>22</v>
      </c>
      <c r="D72" s="27"/>
      <c r="E72" s="28"/>
      <c r="F72" s="8">
        <f>ROUND(F39*1.03,0)</f>
        <v>48272</v>
      </c>
      <c r="G72" s="8">
        <f>ROUND(G39*1.03,0)</f>
        <v>50685</v>
      </c>
      <c r="I72" s="13"/>
      <c r="J72" s="13"/>
      <c r="K72" s="13"/>
      <c r="L72" s="13">
        <f t="shared" ref="L72:M74" si="38">+F39</f>
        <v>46866</v>
      </c>
      <c r="M72" s="13">
        <f t="shared" si="38"/>
        <v>49209</v>
      </c>
      <c r="N72" s="14"/>
      <c r="O72" s="14"/>
      <c r="P72" s="14"/>
      <c r="Q72" s="14">
        <f t="shared" ref="Q72:R74" si="39">(F72-L72)/L72</f>
        <v>3.0000426748602399E-2</v>
      </c>
      <c r="R72" s="14">
        <f t="shared" si="39"/>
        <v>2.9994513198805098E-2</v>
      </c>
    </row>
    <row r="73" spans="1:18" x14ac:dyDescent="0.25">
      <c r="A73" s="7" t="s">
        <v>8</v>
      </c>
      <c r="B73" s="24"/>
      <c r="C73" s="26"/>
      <c r="D73" s="27"/>
      <c r="E73" s="28"/>
      <c r="F73" s="15">
        <f>ROUND(F72/2912,4)</f>
        <v>16.576899999999998</v>
      </c>
      <c r="G73" s="15">
        <f>ROUND(G72/2912,4)</f>
        <v>17.4056</v>
      </c>
      <c r="I73" s="13"/>
      <c r="J73" s="13"/>
      <c r="K73" s="13"/>
      <c r="L73" s="13">
        <f t="shared" si="38"/>
        <v>16.094100000000001</v>
      </c>
      <c r="M73" s="13">
        <f t="shared" si="38"/>
        <v>16.898700000000002</v>
      </c>
      <c r="N73" s="14"/>
      <c r="O73" s="14"/>
      <c r="P73" s="14"/>
      <c r="Q73" s="14">
        <f t="shared" si="39"/>
        <v>2.9998570904865598E-2</v>
      </c>
      <c r="R73" s="14">
        <f t="shared" si="39"/>
        <v>2.9996390254871563E-2</v>
      </c>
    </row>
    <row r="74" spans="1:18" x14ac:dyDescent="0.25">
      <c r="A74" s="9" t="s">
        <v>21</v>
      </c>
      <c r="B74" s="25"/>
      <c r="C74" s="29"/>
      <c r="D74" s="30"/>
      <c r="E74" s="31"/>
      <c r="F74" s="16">
        <f>ROUND(F72*0.142857,2)</f>
        <v>6895.99</v>
      </c>
      <c r="G74" s="16">
        <f>ROUND(G72*0.142857,2)</f>
        <v>7240.71</v>
      </c>
      <c r="I74" s="13"/>
      <c r="J74" s="13"/>
      <c r="K74" s="13"/>
      <c r="L74" s="13">
        <f t="shared" si="38"/>
        <v>6695.14</v>
      </c>
      <c r="M74" s="13">
        <f t="shared" si="38"/>
        <v>7029.85</v>
      </c>
      <c r="N74" s="14"/>
      <c r="O74" s="14"/>
      <c r="P74" s="14"/>
      <c r="Q74" s="14">
        <f t="shared" si="39"/>
        <v>2.9999372679286682E-2</v>
      </c>
      <c r="R74" s="14">
        <f t="shared" si="39"/>
        <v>2.9994950105620984E-2</v>
      </c>
    </row>
    <row r="75" spans="1:18" x14ac:dyDescent="0.25">
      <c r="A75" s="10" t="s">
        <v>16</v>
      </c>
      <c r="B75" s="23">
        <v>50</v>
      </c>
      <c r="C75" s="5"/>
      <c r="D75" s="5"/>
      <c r="E75" s="5"/>
      <c r="F75" s="5"/>
      <c r="G75" s="6"/>
    </row>
    <row r="76" spans="1:18" x14ac:dyDescent="0.25">
      <c r="A76" s="7" t="s">
        <v>20</v>
      </c>
      <c r="B76" s="24"/>
      <c r="C76" s="8">
        <f>ROUND(C43*1.03,0)</f>
        <v>53394</v>
      </c>
      <c r="D76" s="8">
        <f>ROUND(D43*1.03,0)</f>
        <v>56063</v>
      </c>
      <c r="E76" s="8">
        <f>ROUND(E43*1.03,0)</f>
        <v>58867</v>
      </c>
      <c r="F76" s="8">
        <f>ROUND(F43*1.03,0)</f>
        <v>61809</v>
      </c>
      <c r="G76" s="8">
        <f>ROUND(G43*1.03,0)</f>
        <v>64899</v>
      </c>
      <c r="I76" s="13">
        <f t="shared" ref="I76:M78" si="40">+C43</f>
        <v>51839</v>
      </c>
      <c r="J76" s="13">
        <f t="shared" si="40"/>
        <v>54430</v>
      </c>
      <c r="K76" s="13">
        <f t="shared" si="40"/>
        <v>57152</v>
      </c>
      <c r="L76" s="13">
        <f t="shared" si="40"/>
        <v>60009</v>
      </c>
      <c r="M76" s="13">
        <f t="shared" si="40"/>
        <v>63009</v>
      </c>
      <c r="N76" s="14">
        <f t="shared" ref="N76:R78" si="41">(C76-I76)/I76</f>
        <v>2.999672061575262E-2</v>
      </c>
      <c r="O76" s="14">
        <f t="shared" si="41"/>
        <v>3.0001837222120156E-2</v>
      </c>
      <c r="P76" s="14">
        <f t="shared" si="41"/>
        <v>3.0007698768197089E-2</v>
      </c>
      <c r="Q76" s="14">
        <f t="shared" si="41"/>
        <v>2.9995500674898767E-2</v>
      </c>
      <c r="R76" s="14">
        <f t="shared" si="41"/>
        <v>2.9995714897871732E-2</v>
      </c>
    </row>
    <row r="77" spans="1:18" x14ac:dyDescent="0.25">
      <c r="A77" s="7" t="s">
        <v>8</v>
      </c>
      <c r="B77" s="24"/>
      <c r="C77" s="15">
        <f>ROUND(C76/2912,4)</f>
        <v>18.335899999999999</v>
      </c>
      <c r="D77" s="15">
        <f>ROUND(D76/2912,4)</f>
        <v>19.252400000000002</v>
      </c>
      <c r="E77" s="15">
        <f>ROUND(E76/2912,4)</f>
        <v>20.215299999999999</v>
      </c>
      <c r="F77" s="15">
        <f>ROUND(F76/2912,4)</f>
        <v>21.2256</v>
      </c>
      <c r="G77" s="15">
        <f>ROUND(G76/2912,4)</f>
        <v>22.2867</v>
      </c>
      <c r="I77" s="13">
        <f t="shared" si="40"/>
        <v>17.8019</v>
      </c>
      <c r="J77" s="13">
        <f t="shared" si="40"/>
        <v>18.691600000000001</v>
      </c>
      <c r="K77" s="13">
        <f t="shared" si="40"/>
        <v>19.6264</v>
      </c>
      <c r="L77" s="13">
        <f t="shared" si="40"/>
        <v>20.607500000000002</v>
      </c>
      <c r="M77" s="13">
        <f t="shared" si="40"/>
        <v>21.637699999999999</v>
      </c>
      <c r="N77" s="14">
        <f t="shared" si="41"/>
        <v>2.9996798094585348E-2</v>
      </c>
      <c r="O77" s="14">
        <f t="shared" si="41"/>
        <v>3.000278199833082E-2</v>
      </c>
      <c r="P77" s="14">
        <f t="shared" si="41"/>
        <v>3.0005502792157444E-2</v>
      </c>
      <c r="Q77" s="14">
        <f t="shared" si="41"/>
        <v>2.9993934247239999E-2</v>
      </c>
      <c r="R77" s="14">
        <f t="shared" si="41"/>
        <v>2.9993945752090145E-2</v>
      </c>
    </row>
    <row r="78" spans="1:18" x14ac:dyDescent="0.25">
      <c r="A78" s="9" t="s">
        <v>21</v>
      </c>
      <c r="B78" s="25"/>
      <c r="C78" s="16">
        <f>ROUND(C76*0.142857,2)</f>
        <v>7627.71</v>
      </c>
      <c r="D78" s="16">
        <f>ROUND(D76*0.142857,2)</f>
        <v>8008.99</v>
      </c>
      <c r="E78" s="16">
        <f>ROUND(E76*0.142857,2)</f>
        <v>8409.56</v>
      </c>
      <c r="F78" s="16">
        <f>ROUND(F76*0.142857,2)</f>
        <v>8829.85</v>
      </c>
      <c r="G78" s="16">
        <f>ROUND(G76*0.142857,2)</f>
        <v>9271.2800000000007</v>
      </c>
      <c r="I78" s="13">
        <f t="shared" si="40"/>
        <v>7405.56</v>
      </c>
      <c r="J78" s="13">
        <f t="shared" si="40"/>
        <v>7775.71</v>
      </c>
      <c r="K78" s="13">
        <f t="shared" si="40"/>
        <v>8164.56</v>
      </c>
      <c r="L78" s="13">
        <f t="shared" si="40"/>
        <v>8572.7099999999991</v>
      </c>
      <c r="M78" s="13">
        <f t="shared" si="40"/>
        <v>9001.2800000000007</v>
      </c>
      <c r="N78" s="14">
        <f t="shared" si="41"/>
        <v>2.9997731434219643E-2</v>
      </c>
      <c r="O78" s="14">
        <f t="shared" si="41"/>
        <v>3.0001118868887823E-2</v>
      </c>
      <c r="P78" s="14">
        <f t="shared" si="41"/>
        <v>3.0007740772313399E-2</v>
      </c>
      <c r="Q78" s="14">
        <f t="shared" si="41"/>
        <v>2.9995182386899973E-2</v>
      </c>
      <c r="R78" s="14">
        <f t="shared" si="41"/>
        <v>2.9995733940061855E-2</v>
      </c>
    </row>
    <row r="79" spans="1:18" x14ac:dyDescent="0.25">
      <c r="A79" s="4" t="s">
        <v>17</v>
      </c>
      <c r="B79" s="23">
        <v>54</v>
      </c>
      <c r="C79" s="5"/>
      <c r="D79" s="5"/>
      <c r="E79" s="5"/>
      <c r="F79" s="5"/>
      <c r="G79" s="6"/>
    </row>
    <row r="80" spans="1:18" x14ac:dyDescent="0.25">
      <c r="A80" s="7" t="s">
        <v>20</v>
      </c>
      <c r="B80" s="24"/>
      <c r="C80" s="8">
        <f>ROUND(C47*1.03,0)</f>
        <v>58918</v>
      </c>
      <c r="D80" s="8">
        <f>ROUND(D47*1.03,0)</f>
        <v>61864</v>
      </c>
      <c r="E80" s="8">
        <f>ROUND(E47*1.03,0)</f>
        <v>64958</v>
      </c>
      <c r="F80" s="8">
        <f>ROUND(F47*1.03,0)</f>
        <v>68206</v>
      </c>
      <c r="G80" s="8">
        <f>ROUND(G47*1.03,0)</f>
        <v>71616</v>
      </c>
      <c r="I80" s="13">
        <f t="shared" ref="I80:M82" si="42">+C47</f>
        <v>57202</v>
      </c>
      <c r="J80" s="13">
        <f t="shared" si="42"/>
        <v>60062</v>
      </c>
      <c r="K80" s="13">
        <f t="shared" si="42"/>
        <v>63066</v>
      </c>
      <c r="L80" s="13">
        <f t="shared" si="42"/>
        <v>66219</v>
      </c>
      <c r="M80" s="13">
        <f t="shared" si="42"/>
        <v>69530</v>
      </c>
      <c r="N80" s="14">
        <f t="shared" ref="N80:R82" si="43">(C80-I80)/I80</f>
        <v>2.9998951085626377E-2</v>
      </c>
      <c r="O80" s="14">
        <f t="shared" si="43"/>
        <v>3.0002330924711131E-2</v>
      </c>
      <c r="P80" s="14">
        <f t="shared" si="43"/>
        <v>3.0000317128088035E-2</v>
      </c>
      <c r="Q80" s="14">
        <f t="shared" si="43"/>
        <v>3.0006493604554586E-2</v>
      </c>
      <c r="R80" s="14">
        <f t="shared" si="43"/>
        <v>3.0001438228102976E-2</v>
      </c>
    </row>
    <row r="81" spans="1:18" x14ac:dyDescent="0.25">
      <c r="A81" s="7" t="s">
        <v>8</v>
      </c>
      <c r="B81" s="24"/>
      <c r="C81" s="15">
        <f>ROUND(C80/2912,4)</f>
        <v>20.232800000000001</v>
      </c>
      <c r="D81" s="15">
        <f>ROUND(D80/2912,4)</f>
        <v>21.244499999999999</v>
      </c>
      <c r="E81" s="15">
        <f>ROUND(E80/2912,4)</f>
        <v>22.306999999999999</v>
      </c>
      <c r="F81" s="15">
        <f>ROUND(F80/2912,4)</f>
        <v>23.4224</v>
      </c>
      <c r="G81" s="15">
        <f>ROUND(G80/2912,4)</f>
        <v>24.593399999999999</v>
      </c>
      <c r="I81" s="13">
        <f t="shared" si="42"/>
        <v>19.6435</v>
      </c>
      <c r="J81" s="13">
        <f t="shared" si="42"/>
        <v>20.625699999999998</v>
      </c>
      <c r="K81" s="13">
        <f t="shared" si="42"/>
        <v>21.657299999999999</v>
      </c>
      <c r="L81" s="13">
        <f t="shared" si="42"/>
        <v>22.74</v>
      </c>
      <c r="M81" s="13">
        <f t="shared" si="42"/>
        <v>23.877099999999999</v>
      </c>
      <c r="N81" s="14">
        <f t="shared" si="43"/>
        <v>2.9999745462875836E-2</v>
      </c>
      <c r="O81" s="14">
        <f t="shared" si="43"/>
        <v>3.0001406012886849E-2</v>
      </c>
      <c r="P81" s="14">
        <f t="shared" si="43"/>
        <v>2.9999122697658493E-2</v>
      </c>
      <c r="Q81" s="14">
        <f t="shared" si="43"/>
        <v>3.0008795074758191E-2</v>
      </c>
      <c r="R81" s="14">
        <f t="shared" si="43"/>
        <v>2.999945554527143E-2</v>
      </c>
    </row>
    <row r="82" spans="1:18" x14ac:dyDescent="0.25">
      <c r="A82" s="9" t="s">
        <v>21</v>
      </c>
      <c r="B82" s="25"/>
      <c r="C82" s="16">
        <f>ROUND(C80*0.142857,2)</f>
        <v>8416.85</v>
      </c>
      <c r="D82" s="16">
        <f>ROUND(D80*0.142857,2)</f>
        <v>8837.7099999999991</v>
      </c>
      <c r="E82" s="16">
        <f>ROUND(E80*0.142857,2)</f>
        <v>9279.7099999999991</v>
      </c>
      <c r="F82" s="16">
        <f>ROUND(F80*0.142857,2)</f>
        <v>9743.7000000000007</v>
      </c>
      <c r="G82" s="16">
        <f>ROUND(G80*0.142857,2)</f>
        <v>10230.85</v>
      </c>
      <c r="I82" s="13">
        <f t="shared" si="42"/>
        <v>8171.71</v>
      </c>
      <c r="J82" s="13">
        <f t="shared" si="42"/>
        <v>8580.2800000000007</v>
      </c>
      <c r="K82" s="13">
        <f t="shared" si="42"/>
        <v>9009.42</v>
      </c>
      <c r="L82" s="13">
        <f t="shared" si="42"/>
        <v>9459.85</v>
      </c>
      <c r="M82" s="13">
        <f t="shared" si="42"/>
        <v>9932.85</v>
      </c>
      <c r="N82" s="14">
        <f t="shared" si="43"/>
        <v>2.9998617180492251E-2</v>
      </c>
      <c r="O82" s="14">
        <f t="shared" si="43"/>
        <v>3.0002517400364376E-2</v>
      </c>
      <c r="P82" s="14">
        <f t="shared" si="43"/>
        <v>3.0000821362529337E-2</v>
      </c>
      <c r="Q82" s="14">
        <f t="shared" si="43"/>
        <v>3.0005761190716591E-2</v>
      </c>
      <c r="R82" s="14">
        <f t="shared" si="43"/>
        <v>3.0001459802574286E-2</v>
      </c>
    </row>
    <row r="83" spans="1:18" x14ac:dyDescent="0.25">
      <c r="A83" s="4" t="s">
        <v>18</v>
      </c>
      <c r="B83" s="23">
        <v>56</v>
      </c>
      <c r="C83" s="5"/>
      <c r="D83" s="5"/>
      <c r="E83" s="5"/>
      <c r="F83" s="5"/>
      <c r="G83" s="6"/>
    </row>
    <row r="84" spans="1:18" x14ac:dyDescent="0.25">
      <c r="A84" s="7" t="s">
        <v>20</v>
      </c>
      <c r="B84" s="24"/>
      <c r="C84" s="8">
        <f>ROUND(C51*1.03,0)</f>
        <v>64811</v>
      </c>
      <c r="D84" s="8">
        <f>ROUND(D51*1.03,0)</f>
        <v>68051</v>
      </c>
      <c r="E84" s="8">
        <f>ROUND(E51*1.03,0)</f>
        <v>71454</v>
      </c>
      <c r="F84" s="8">
        <f>ROUND(F51*1.03,0)</f>
        <v>75027</v>
      </c>
      <c r="G84" s="8">
        <f>ROUND(G51*1.03,0)</f>
        <v>78779</v>
      </c>
      <c r="I84" s="13">
        <f t="shared" ref="I84:M86" si="44">+C51</f>
        <v>62923</v>
      </c>
      <c r="J84" s="13">
        <f t="shared" si="44"/>
        <v>66069</v>
      </c>
      <c r="K84" s="13">
        <f t="shared" si="44"/>
        <v>69373</v>
      </c>
      <c r="L84" s="13">
        <f t="shared" si="44"/>
        <v>72842</v>
      </c>
      <c r="M84" s="13">
        <f t="shared" si="44"/>
        <v>76484</v>
      </c>
      <c r="N84" s="14">
        <f t="shared" ref="N84:N86" si="45">(C84-I84)/I84</f>
        <v>3.0004926656389555E-2</v>
      </c>
      <c r="O84" s="14">
        <f t="shared" ref="O84:O86" si="46">(D84-J84)/J84</f>
        <v>2.9998940501596814E-2</v>
      </c>
      <c r="P84" s="14">
        <f t="shared" ref="P84:P86" si="47">(E84-K84)/K84</f>
        <v>2.9997261182304356E-2</v>
      </c>
      <c r="Q84" s="14">
        <f t="shared" ref="Q84:Q86" si="48">(F84-L84)/L84</f>
        <v>2.9996430630680103E-2</v>
      </c>
      <c r="R84" s="14">
        <f t="shared" ref="R84:R86" si="49">(G84-M84)/M84</f>
        <v>3.0006275822394225E-2</v>
      </c>
    </row>
    <row r="85" spans="1:18" x14ac:dyDescent="0.25">
      <c r="A85" s="7" t="s">
        <v>8</v>
      </c>
      <c r="B85" s="24"/>
      <c r="C85" s="15">
        <f>ROUND(C84/2912,4)</f>
        <v>22.256499999999999</v>
      </c>
      <c r="D85" s="15">
        <f>ROUND(D84/2912,4)</f>
        <v>23.369199999999999</v>
      </c>
      <c r="E85" s="15">
        <f>ROUND(E84/2912,4)</f>
        <v>24.537800000000001</v>
      </c>
      <c r="F85" s="15">
        <f>ROUND(F84/2912,4)</f>
        <v>25.764800000000001</v>
      </c>
      <c r="G85" s="15">
        <f>ROUND(G84/2912,4)</f>
        <v>27.0532</v>
      </c>
      <c r="I85" s="13">
        <f t="shared" si="44"/>
        <v>21.6082</v>
      </c>
      <c r="J85" s="13">
        <f t="shared" si="44"/>
        <v>22.688500000000001</v>
      </c>
      <c r="K85" s="13">
        <f t="shared" si="44"/>
        <v>23.8231</v>
      </c>
      <c r="L85" s="13">
        <f t="shared" si="44"/>
        <v>25.014399999999998</v>
      </c>
      <c r="M85" s="13">
        <f t="shared" si="44"/>
        <v>26.2651</v>
      </c>
      <c r="N85" s="14">
        <f t="shared" si="45"/>
        <v>3.000249905128604E-2</v>
      </c>
      <c r="O85" s="14">
        <f t="shared" si="46"/>
        <v>3.0001983383652425E-2</v>
      </c>
      <c r="P85" s="14">
        <f t="shared" si="47"/>
        <v>3.0000293832456757E-2</v>
      </c>
      <c r="Q85" s="14">
        <f t="shared" si="48"/>
        <v>2.9998720736855677E-2</v>
      </c>
      <c r="R85" s="14">
        <f t="shared" si="49"/>
        <v>3.0005596780518635E-2</v>
      </c>
    </row>
    <row r="86" spans="1:18" x14ac:dyDescent="0.25">
      <c r="A86" s="9" t="s">
        <v>21</v>
      </c>
      <c r="B86" s="25"/>
      <c r="C86" s="16">
        <f>ROUND(C84*0.142857,2)</f>
        <v>9258.7099999999991</v>
      </c>
      <c r="D86" s="16">
        <f>ROUND(D84*0.142857,2)</f>
        <v>9721.56</v>
      </c>
      <c r="E86" s="16">
        <f>ROUND(E84*0.142857,2)</f>
        <v>10207.700000000001</v>
      </c>
      <c r="F86" s="16">
        <f>ROUND(F84*0.142857,2)</f>
        <v>10718.13</v>
      </c>
      <c r="G86" s="16">
        <f>ROUND(G84*0.142857,2)</f>
        <v>11254.13</v>
      </c>
      <c r="I86" s="13">
        <f t="shared" si="44"/>
        <v>8988.99</v>
      </c>
      <c r="J86" s="13">
        <f t="shared" si="44"/>
        <v>9438.42</v>
      </c>
      <c r="K86" s="13">
        <f t="shared" si="44"/>
        <v>9910.42</v>
      </c>
      <c r="L86" s="13">
        <f t="shared" si="44"/>
        <v>10405.99</v>
      </c>
      <c r="M86" s="13">
        <f t="shared" si="44"/>
        <v>10926.27</v>
      </c>
      <c r="N86" s="14">
        <f t="shared" si="45"/>
        <v>3.0005595734337157E-2</v>
      </c>
      <c r="O86" s="14">
        <f t="shared" si="46"/>
        <v>2.9998665030799586E-2</v>
      </c>
      <c r="P86" s="14">
        <f t="shared" si="47"/>
        <v>2.999671053295427E-2</v>
      </c>
      <c r="Q86" s="14">
        <f t="shared" si="48"/>
        <v>2.9996184889664455E-2</v>
      </c>
      <c r="R86" s="14">
        <f t="shared" si="49"/>
        <v>3.0006580470736927E-2</v>
      </c>
    </row>
    <row r="87" spans="1:18" x14ac:dyDescent="0.25">
      <c r="A87" s="10" t="s">
        <v>19</v>
      </c>
      <c r="B87" s="23">
        <v>58</v>
      </c>
      <c r="C87" s="5"/>
      <c r="D87" s="5"/>
      <c r="E87" s="5"/>
      <c r="F87" s="5"/>
      <c r="G87" s="6"/>
    </row>
    <row r="88" spans="1:18" x14ac:dyDescent="0.25">
      <c r="A88" s="7" t="s">
        <v>20</v>
      </c>
      <c r="B88" s="24"/>
      <c r="C88" s="8">
        <f>ROUND(C55*1.03,0)</f>
        <v>67748</v>
      </c>
      <c r="D88" s="8">
        <f>ROUND(D55*1.03,0)</f>
        <v>71136</v>
      </c>
      <c r="E88" s="8">
        <f>ROUND(E55*1.03,0)</f>
        <v>74693</v>
      </c>
      <c r="F88" s="8">
        <f>ROUND(F55*1.03,0)</f>
        <v>78427</v>
      </c>
      <c r="G88" s="8">
        <f>ROUND(G55*1.03,0)</f>
        <v>82349</v>
      </c>
      <c r="I88" s="13">
        <f t="shared" ref="I88:M90" si="50">+C55</f>
        <v>65775</v>
      </c>
      <c r="J88" s="13">
        <f t="shared" si="50"/>
        <v>69064</v>
      </c>
      <c r="K88" s="13">
        <f t="shared" si="50"/>
        <v>72517</v>
      </c>
      <c r="L88" s="13">
        <f t="shared" si="50"/>
        <v>76143</v>
      </c>
      <c r="M88" s="13">
        <f t="shared" si="50"/>
        <v>79950</v>
      </c>
      <c r="N88" s="14">
        <f t="shared" ref="N88:R90" si="51">(C88-I88)/I88</f>
        <v>2.9996199163816038E-2</v>
      </c>
      <c r="O88" s="14">
        <f t="shared" si="51"/>
        <v>3.000115834588208E-2</v>
      </c>
      <c r="P88" s="14">
        <f t="shared" si="51"/>
        <v>3.0006757036281147E-2</v>
      </c>
      <c r="Q88" s="14">
        <f t="shared" si="51"/>
        <v>2.9996191376751639E-2</v>
      </c>
      <c r="R88" s="14">
        <f t="shared" si="51"/>
        <v>3.0006253908692933E-2</v>
      </c>
    </row>
    <row r="89" spans="1:18" x14ac:dyDescent="0.25">
      <c r="A89" s="7" t="s">
        <v>8</v>
      </c>
      <c r="B89" s="24"/>
      <c r="C89" s="15">
        <f>ROUND(C88/2912,4)</f>
        <v>23.2651</v>
      </c>
      <c r="D89" s="15">
        <f>ROUND(D88/2912,4)</f>
        <v>24.428599999999999</v>
      </c>
      <c r="E89" s="15">
        <f>ROUND(E88/2912,4)</f>
        <v>25.650099999999998</v>
      </c>
      <c r="F89" s="15">
        <f>ROUND(F88/2912,4)</f>
        <v>26.932300000000001</v>
      </c>
      <c r="G89" s="15">
        <f>ROUND(G88/2912,4)</f>
        <v>28.279199999999999</v>
      </c>
      <c r="I89" s="13">
        <f t="shared" si="50"/>
        <v>22.587599999999998</v>
      </c>
      <c r="J89" s="13">
        <f t="shared" si="50"/>
        <v>23.716999999999999</v>
      </c>
      <c r="K89" s="13">
        <f t="shared" si="50"/>
        <v>24.902799999999999</v>
      </c>
      <c r="L89" s="13">
        <f t="shared" si="50"/>
        <v>26.148</v>
      </c>
      <c r="M89" s="13">
        <f t="shared" si="50"/>
        <v>27.455400000000001</v>
      </c>
      <c r="N89" s="14">
        <f t="shared" si="51"/>
        <v>2.999433317395394E-2</v>
      </c>
      <c r="O89" s="14">
        <f t="shared" si="51"/>
        <v>3.0003794746384479E-2</v>
      </c>
      <c r="P89" s="14">
        <f t="shared" si="51"/>
        <v>3.0008673723436689E-2</v>
      </c>
      <c r="Q89" s="14">
        <f t="shared" si="51"/>
        <v>2.9994645862016285E-2</v>
      </c>
      <c r="R89" s="14">
        <f t="shared" si="51"/>
        <v>3.0005026333617377E-2</v>
      </c>
    </row>
    <row r="90" spans="1:18" x14ac:dyDescent="0.25">
      <c r="A90" s="9" t="s">
        <v>21</v>
      </c>
      <c r="B90" s="25"/>
      <c r="C90" s="16">
        <f>ROUND(C88*0.142857,2)</f>
        <v>9678.2800000000007</v>
      </c>
      <c r="D90" s="16">
        <f>ROUND(D88*0.142857,2)</f>
        <v>10162.280000000001</v>
      </c>
      <c r="E90" s="16">
        <f>ROUND(E88*0.142857,2)</f>
        <v>10670.42</v>
      </c>
      <c r="F90" s="16">
        <f>ROUND(F88*0.142857,2)</f>
        <v>11203.85</v>
      </c>
      <c r="G90" s="16">
        <f>ROUND(G88*0.142857,2)</f>
        <v>11764.13</v>
      </c>
      <c r="I90" s="13">
        <f t="shared" si="50"/>
        <v>9396.42</v>
      </c>
      <c r="J90" s="13">
        <f t="shared" si="50"/>
        <v>9866.2800000000007</v>
      </c>
      <c r="K90" s="13">
        <f t="shared" si="50"/>
        <v>10359.56</v>
      </c>
      <c r="L90" s="13">
        <f t="shared" si="50"/>
        <v>10877.56</v>
      </c>
      <c r="M90" s="13">
        <f t="shared" si="50"/>
        <v>11421.42</v>
      </c>
      <c r="N90" s="14">
        <f t="shared" si="51"/>
        <v>2.9996530593566547E-2</v>
      </c>
      <c r="O90" s="14">
        <f t="shared" si="51"/>
        <v>3.0001175721751257E-2</v>
      </c>
      <c r="P90" s="14">
        <f t="shared" si="51"/>
        <v>3.0007065937163412E-2</v>
      </c>
      <c r="Q90" s="14">
        <f t="shared" si="51"/>
        <v>2.9996616888346365E-2</v>
      </c>
      <c r="R90" s="14">
        <f t="shared" si="51"/>
        <v>3.0005901192671238E-2</v>
      </c>
    </row>
  </sheetData>
  <mergeCells count="21">
    <mergeCell ref="C69:G69"/>
    <mergeCell ref="B71:B74"/>
    <mergeCell ref="B75:B78"/>
    <mergeCell ref="B79:B82"/>
    <mergeCell ref="B87:B90"/>
    <mergeCell ref="B83:B86"/>
    <mergeCell ref="C72:E74"/>
    <mergeCell ref="C4:G4"/>
    <mergeCell ref="B6:B9"/>
    <mergeCell ref="B10:B13"/>
    <mergeCell ref="B14:B17"/>
    <mergeCell ref="B22:B25"/>
    <mergeCell ref="B18:B21"/>
    <mergeCell ref="C7:E9"/>
    <mergeCell ref="C36:G36"/>
    <mergeCell ref="B38:B41"/>
    <mergeCell ref="B42:B45"/>
    <mergeCell ref="B46:B49"/>
    <mergeCell ref="B54:B57"/>
    <mergeCell ref="B50:B53"/>
    <mergeCell ref="C39:E41"/>
  </mergeCells>
  <printOptions horizontalCentered="1"/>
  <pageMargins left="0.7" right="0.7" top="0.75" bottom="0.75" header="0.3" footer="0.3"/>
  <pageSetup scale="90" fitToHeight="0" orientation="portrait" r:id="rId1"/>
  <headerFooter>
    <oddFooter>&amp;CSalary Schedule - page &amp;P</oddFooter>
  </headerFooter>
  <rowBreaks count="2" manualBreakCount="2">
    <brk id="32" max="7" man="1"/>
    <brk id="6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Matrix - 3 years</vt:lpstr>
      <vt:lpstr>'Matrix - 3 years'!Print_Area</vt:lpstr>
    </vt:vector>
  </TitlesOfParts>
  <Company>Mono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Dutcher</dc:creator>
  <cp:lastModifiedBy>Janet Dutcher</cp:lastModifiedBy>
  <cp:lastPrinted>2022-06-02T00:21:42Z</cp:lastPrinted>
  <dcterms:created xsi:type="dcterms:W3CDTF">2017-03-24T16:02:08Z</dcterms:created>
  <dcterms:modified xsi:type="dcterms:W3CDTF">2022-06-02T00:21:42Z</dcterms:modified>
</cp:coreProperties>
</file>